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unicipal\Clients\ISD\Harris County DOE\General\"/>
    </mc:Choice>
  </mc:AlternateContent>
  <xr:revisionPtr revIDLastSave="0" documentId="13_ncr:1_{61D491EC-EA0D-4FD7-B983-50C8552AB24A}" xr6:coauthVersionLast="47" xr6:coauthVersionMax="47" xr10:uidLastSave="{00000000-0000-0000-0000-000000000000}"/>
  <bookViews>
    <workbookView xWindow="-108" yWindow="-108" windowWidth="23256" windowHeight="12576" tabRatio="816" xr2:uid="{00000000-000D-0000-FFFF-FFFF00000000}"/>
  </bookViews>
  <sheets>
    <sheet name="Cover Sheet-PFC" sheetId="8" r:id="rId1"/>
    <sheet name="PFC Series 2014" sheetId="14" state="hidden" r:id="rId2"/>
    <sheet name="PFC Series 2015" sheetId="13" state="hidden" r:id="rId3"/>
    <sheet name="unused" sheetId="15" state="hidden" r:id="rId4"/>
    <sheet name="PFC Series 2016" sheetId="21" r:id="rId5"/>
    <sheet name="PFC Series 2020" sheetId="22" r:id="rId6"/>
    <sheet name="PFC Total Debt (Semi-Ann)" sheetId="6" r:id="rId7"/>
    <sheet name="PFC Total Debt (Ann)" sheetId="7" r:id="rId8"/>
    <sheet name="Cover Sheet-Tax" sheetId="20" r:id="rId9"/>
    <sheet name="2009A QZABs" sheetId="17" state="hidden" r:id="rId10"/>
    <sheet name="2020 Notes" sheetId="16" r:id="rId11"/>
    <sheet name="Tax- Total Debt (Semi-Ann)" sheetId="18" r:id="rId12"/>
    <sheet name="Tax Total Debt (Ann)" sheetId="19" r:id="rId13"/>
    <sheet name="Combined Annaul Debt Service" sheetId="23" r:id="rId14"/>
    <sheet name="Sheet9" sheetId="9" state="hidden" r:id="rId15"/>
    <sheet name="Sheet10" sheetId="10" state="hidden" r:id="rId16"/>
    <sheet name="Sheet11" sheetId="11" state="hidden" r:id="rId17"/>
    <sheet name="Sheet12" sheetId="12" state="hidden" r:id="rId18"/>
  </sheets>
  <definedNames>
    <definedName name="_xlnm.Print_Area" localSheetId="9">'2009A QZABs'!$A$1:$G$69</definedName>
    <definedName name="_xlnm.Print_Area" localSheetId="10">'2020 Notes'!$A$1:$F$67</definedName>
    <definedName name="_xlnm.Print_Area" localSheetId="13">'Combined Annaul Debt Service'!$C$1:$N$35</definedName>
    <definedName name="_xlnm.Print_Area" localSheetId="8">'Cover Sheet-Tax'!$A$2:$G$54</definedName>
    <definedName name="_xlnm.Print_Area" localSheetId="2">'PFC Series 2015'!$A$1:$F$57</definedName>
    <definedName name="_xlnm.Print_Area" localSheetId="4">'PFC Series 2016'!$A$1:$F$57</definedName>
    <definedName name="_xlnm.Print_Area" localSheetId="5">'PFC Series 2020'!$A$1:$F$78</definedName>
    <definedName name="_xlnm.Print_Area" localSheetId="7">'PFC Total Debt (Ann)'!$A$2:$I$43</definedName>
    <definedName name="_xlnm.Print_Area" localSheetId="6">'PFC Total Debt (Semi-Ann)'!$A$2:$G$76</definedName>
    <definedName name="_xlnm.Print_Area" localSheetId="12">'Tax Total Debt (Ann)'!$A$2:$I$60</definedName>
    <definedName name="_xlnm.Print_Area" localSheetId="11">'Tax- Total Debt (Semi-Ann)'!$A$2:$G$75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2" i="23" l="1"/>
  <c r="M32" i="23"/>
  <c r="M31" i="23"/>
  <c r="L31" i="23"/>
  <c r="M30" i="23"/>
  <c r="L30" i="23"/>
  <c r="M29" i="23"/>
  <c r="L29" i="23"/>
  <c r="M28" i="23"/>
  <c r="L28" i="23"/>
  <c r="M27" i="23"/>
  <c r="L27" i="23"/>
  <c r="M26" i="23"/>
  <c r="L26" i="23"/>
  <c r="M25" i="23"/>
  <c r="L25" i="23"/>
  <c r="M24" i="23"/>
  <c r="L24" i="23"/>
  <c r="M23" i="23"/>
  <c r="L23" i="23"/>
  <c r="M22" i="23"/>
  <c r="L22" i="23"/>
  <c r="M21" i="23"/>
  <c r="L21" i="23"/>
  <c r="M20" i="23"/>
  <c r="L20" i="23"/>
  <c r="M19" i="23"/>
  <c r="L19" i="23"/>
  <c r="M18" i="23"/>
  <c r="L18" i="23"/>
  <c r="M17" i="23"/>
  <c r="L17" i="23"/>
  <c r="M16" i="23"/>
  <c r="L16" i="23"/>
  <c r="M15" i="23"/>
  <c r="L15" i="23"/>
  <c r="M14" i="23"/>
  <c r="L14" i="23"/>
  <c r="M13" i="23"/>
  <c r="L13" i="23"/>
  <c r="M12" i="23"/>
  <c r="L12" i="23"/>
  <c r="M11" i="23"/>
  <c r="L11" i="23"/>
  <c r="M10" i="23"/>
  <c r="L10" i="23"/>
  <c r="M9" i="23"/>
  <c r="L9" i="23"/>
  <c r="H32" i="23"/>
  <c r="J23" i="23"/>
  <c r="J19" i="23"/>
  <c r="J15" i="23"/>
  <c r="J11" i="23"/>
  <c r="J9" i="23"/>
  <c r="C37" i="19"/>
  <c r="C36" i="19"/>
  <c r="C35" i="19"/>
  <c r="C34" i="19"/>
  <c r="E37" i="19"/>
  <c r="E36" i="19"/>
  <c r="E35" i="19"/>
  <c r="E34" i="19"/>
  <c r="J10" i="23"/>
  <c r="J12" i="23"/>
  <c r="J13" i="23"/>
  <c r="J14" i="23"/>
  <c r="J16" i="23"/>
  <c r="J17" i="23"/>
  <c r="N17" i="23" s="1"/>
  <c r="J18" i="23"/>
  <c r="J20" i="23"/>
  <c r="J21" i="23"/>
  <c r="J22" i="23"/>
  <c r="J24" i="23"/>
  <c r="J25" i="23"/>
  <c r="J26" i="23"/>
  <c r="F34" i="19"/>
  <c r="F37" i="19"/>
  <c r="F36" i="19"/>
  <c r="F35" i="19"/>
  <c r="F33" i="19"/>
  <c r="F32" i="19"/>
  <c r="F31" i="19"/>
  <c r="F30" i="19"/>
  <c r="F29" i="19"/>
  <c r="F28" i="19"/>
  <c r="F27" i="19"/>
  <c r="F26" i="19"/>
  <c r="F25" i="19"/>
  <c r="F24" i="19"/>
  <c r="F23" i="19"/>
  <c r="F22" i="19"/>
  <c r="F21" i="19"/>
  <c r="F31" i="23"/>
  <c r="F30" i="23"/>
  <c r="N30" i="23" s="1"/>
  <c r="F29" i="23"/>
  <c r="N29" i="23" s="1"/>
  <c r="F28" i="23"/>
  <c r="F27" i="23"/>
  <c r="N27" i="23" s="1"/>
  <c r="F26" i="23"/>
  <c r="F25" i="23"/>
  <c r="F9" i="23"/>
  <c r="N31" i="23"/>
  <c r="N28" i="23"/>
  <c r="F24" i="23"/>
  <c r="F23" i="23"/>
  <c r="F22" i="23"/>
  <c r="F21" i="23"/>
  <c r="F20" i="23"/>
  <c r="F19" i="23"/>
  <c r="F18" i="23"/>
  <c r="F17" i="23"/>
  <c r="F16" i="23"/>
  <c r="F15" i="23"/>
  <c r="F14" i="23"/>
  <c r="F13" i="23"/>
  <c r="F12" i="23"/>
  <c r="F11" i="23"/>
  <c r="F10" i="23"/>
  <c r="D32" i="23"/>
  <c r="E32" i="23"/>
  <c r="I32" i="23"/>
  <c r="D69" i="18"/>
  <c r="D68" i="18"/>
  <c r="D67" i="18"/>
  <c r="D66" i="18"/>
  <c r="D65" i="18"/>
  <c r="D64" i="18"/>
  <c r="D63" i="18"/>
  <c r="D62" i="18"/>
  <c r="D61" i="18"/>
  <c r="D60" i="18"/>
  <c r="D59" i="18"/>
  <c r="D58" i="18"/>
  <c r="D57" i="18"/>
  <c r="D56" i="18"/>
  <c r="D55" i="18"/>
  <c r="D54" i="18"/>
  <c r="D53" i="18"/>
  <c r="D52" i="18"/>
  <c r="D51" i="18"/>
  <c r="D50" i="18"/>
  <c r="D49" i="18"/>
  <c r="D48" i="18"/>
  <c r="D47" i="18"/>
  <c r="D46" i="18"/>
  <c r="D45" i="18"/>
  <c r="D44" i="18"/>
  <c r="D43" i="18"/>
  <c r="D42" i="18"/>
  <c r="D41" i="18"/>
  <c r="D40" i="18"/>
  <c r="D39" i="18"/>
  <c r="D38" i="18"/>
  <c r="D37" i="18"/>
  <c r="D36" i="18"/>
  <c r="E35" i="18"/>
  <c r="D35" i="18"/>
  <c r="B35" i="18"/>
  <c r="C20" i="19" s="1"/>
  <c r="D33" i="18"/>
  <c r="B70" i="18"/>
  <c r="B69" i="18"/>
  <c r="B68" i="18"/>
  <c r="B67" i="18"/>
  <c r="B66" i="18"/>
  <c r="B65" i="18"/>
  <c r="B64" i="18"/>
  <c r="B63" i="18"/>
  <c r="B62" i="18"/>
  <c r="B61" i="18"/>
  <c r="B60" i="18"/>
  <c r="B59" i="18"/>
  <c r="B58" i="18"/>
  <c r="B57" i="18"/>
  <c r="B56" i="18"/>
  <c r="B55" i="18"/>
  <c r="B54" i="18"/>
  <c r="B53" i="18"/>
  <c r="B52" i="18"/>
  <c r="B51" i="18"/>
  <c r="B50" i="18"/>
  <c r="B49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4" i="18"/>
  <c r="B33" i="18"/>
  <c r="B32" i="18"/>
  <c r="B30" i="18"/>
  <c r="B29" i="18"/>
  <c r="B28" i="18"/>
  <c r="F62" i="16"/>
  <c r="F50" i="16"/>
  <c r="F48" i="16"/>
  <c r="F62" i="22"/>
  <c r="F50" i="22"/>
  <c r="F30" i="22"/>
  <c r="D64" i="16"/>
  <c r="E64" i="19" s="1"/>
  <c r="B64" i="16"/>
  <c r="C64" i="19" s="1"/>
  <c r="E64" i="17"/>
  <c r="C64" i="17"/>
  <c r="D75" i="22"/>
  <c r="B75" i="22"/>
  <c r="D54" i="21"/>
  <c r="B54" i="21"/>
  <c r="D54" i="13"/>
  <c r="B54" i="13"/>
  <c r="D54" i="14"/>
  <c r="B54" i="14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F64" i="19" l="1"/>
  <c r="N21" i="23"/>
  <c r="N26" i="23"/>
  <c r="N25" i="23"/>
  <c r="N24" i="23"/>
  <c r="N13" i="23"/>
  <c r="N9" i="23"/>
  <c r="N23" i="23"/>
  <c r="N22" i="23"/>
  <c r="N19" i="23"/>
  <c r="C57" i="19"/>
  <c r="N10" i="23"/>
  <c r="N14" i="23"/>
  <c r="N18" i="23"/>
  <c r="N15" i="23"/>
  <c r="J32" i="23"/>
  <c r="N11" i="23"/>
  <c r="N12" i="23"/>
  <c r="N16" i="23"/>
  <c r="N20" i="23"/>
  <c r="F32" i="23"/>
  <c r="B77" i="18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E37" i="7"/>
  <c r="E36" i="7"/>
  <c r="E35" i="7"/>
  <c r="E34" i="7"/>
  <c r="E33" i="7"/>
  <c r="E32" i="7"/>
  <c r="E31" i="7"/>
  <c r="E30" i="7"/>
  <c r="E29" i="7"/>
  <c r="E28" i="7"/>
  <c r="E27" i="7"/>
  <c r="D39" i="7"/>
  <c r="F39" i="7"/>
  <c r="D38" i="7"/>
  <c r="D37" i="7"/>
  <c r="D36" i="7"/>
  <c r="D35" i="7"/>
  <c r="D34" i="7"/>
  <c r="D33" i="7"/>
  <c r="D32" i="7"/>
  <c r="D31" i="7"/>
  <c r="D30" i="7"/>
  <c r="D29" i="7"/>
  <c r="D28" i="7"/>
  <c r="F28" i="7"/>
  <c r="D27" i="7"/>
  <c r="F72" i="6"/>
  <c r="F70" i="6"/>
  <c r="F68" i="6"/>
  <c r="F66" i="6"/>
  <c r="F64" i="6"/>
  <c r="F62" i="6"/>
  <c r="F60" i="6"/>
  <c r="D71" i="6"/>
  <c r="D70" i="6"/>
  <c r="D69" i="6"/>
  <c r="D68" i="6"/>
  <c r="D67" i="6"/>
  <c r="D66" i="6"/>
  <c r="D65" i="6"/>
  <c r="D64" i="6"/>
  <c r="D63" i="6"/>
  <c r="D62" i="6"/>
  <c r="D61" i="6"/>
  <c r="D60" i="6"/>
  <c r="E60" i="6" s="1"/>
  <c r="D59" i="6"/>
  <c r="D58" i="6"/>
  <c r="D57" i="6"/>
  <c r="D56" i="6"/>
  <c r="D55" i="6"/>
  <c r="D54" i="6"/>
  <c r="E54" i="6" s="1"/>
  <c r="F54" i="6" s="1"/>
  <c r="E71" i="6"/>
  <c r="E70" i="6"/>
  <c r="E69" i="6"/>
  <c r="E68" i="6"/>
  <c r="E67" i="6"/>
  <c r="E66" i="6"/>
  <c r="E65" i="6"/>
  <c r="E64" i="6"/>
  <c r="E63" i="6"/>
  <c r="E62" i="6"/>
  <c r="E61" i="6"/>
  <c r="E59" i="6"/>
  <c r="E58" i="6"/>
  <c r="E57" i="6"/>
  <c r="F58" i="6" s="1"/>
  <c r="E56" i="6"/>
  <c r="F56" i="6" s="1"/>
  <c r="E55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3" i="6"/>
  <c r="B52" i="6"/>
  <c r="B51" i="6"/>
  <c r="B50" i="6"/>
  <c r="B49" i="6"/>
  <c r="B48" i="6"/>
  <c r="B47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C15" i="7" s="1"/>
  <c r="B26" i="6"/>
  <c r="B25" i="6"/>
  <c r="B24" i="6"/>
  <c r="B23" i="6"/>
  <c r="G72" i="6"/>
  <c r="G70" i="6"/>
  <c r="G68" i="6"/>
  <c r="G66" i="6"/>
  <c r="G64" i="6"/>
  <c r="G62" i="6"/>
  <c r="G60" i="6"/>
  <c r="G58" i="6"/>
  <c r="G56" i="6"/>
  <c r="G54" i="6"/>
  <c r="G52" i="6"/>
  <c r="G50" i="6"/>
  <c r="G48" i="6"/>
  <c r="G46" i="6"/>
  <c r="F72" i="22"/>
  <c r="F70" i="22"/>
  <c r="F68" i="22"/>
  <c r="F66" i="22"/>
  <c r="F64" i="22"/>
  <c r="F60" i="22"/>
  <c r="F58" i="22"/>
  <c r="F56" i="22"/>
  <c r="F54" i="22"/>
  <c r="E71" i="22"/>
  <c r="E70" i="22"/>
  <c r="E69" i="22"/>
  <c r="E68" i="22"/>
  <c r="E67" i="22"/>
  <c r="E66" i="22"/>
  <c r="E65" i="22"/>
  <c r="E64" i="22"/>
  <c r="E63" i="22"/>
  <c r="E62" i="22"/>
  <c r="E61" i="22"/>
  <c r="E60" i="22"/>
  <c r="E59" i="22"/>
  <c r="E58" i="22"/>
  <c r="E57" i="22"/>
  <c r="E56" i="22"/>
  <c r="E55" i="22"/>
  <c r="E54" i="22"/>
  <c r="C33" i="19"/>
  <c r="D77" i="18"/>
  <c r="D70" i="18"/>
  <c r="E69" i="18"/>
  <c r="F70" i="18" s="1"/>
  <c r="E32" i="19"/>
  <c r="E31" i="19"/>
  <c r="E30" i="19"/>
  <c r="E29" i="19"/>
  <c r="E28" i="19"/>
  <c r="E27" i="19"/>
  <c r="E26" i="19"/>
  <c r="E25" i="19"/>
  <c r="E24" i="19"/>
  <c r="E22" i="19"/>
  <c r="E21" i="19"/>
  <c r="E36" i="18"/>
  <c r="D34" i="18"/>
  <c r="E34" i="18" s="1"/>
  <c r="D32" i="18"/>
  <c r="D30" i="18"/>
  <c r="E30" i="18" s="1"/>
  <c r="F60" i="16"/>
  <c r="F58" i="16"/>
  <c r="F56" i="16"/>
  <c r="F54" i="16"/>
  <c r="F52" i="16"/>
  <c r="F46" i="16"/>
  <c r="F44" i="16"/>
  <c r="F42" i="16"/>
  <c r="F40" i="16"/>
  <c r="F38" i="16"/>
  <c r="F36" i="16"/>
  <c r="F34" i="16"/>
  <c r="F32" i="16"/>
  <c r="F30" i="16"/>
  <c r="E61" i="16"/>
  <c r="E60" i="16"/>
  <c r="E59" i="16"/>
  <c r="E58" i="16"/>
  <c r="E57" i="16"/>
  <c r="E56" i="16"/>
  <c r="E55" i="16"/>
  <c r="E54" i="16"/>
  <c r="E53" i="16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7" i="16"/>
  <c r="E26" i="16"/>
  <c r="E25" i="16"/>
  <c r="E24" i="16"/>
  <c r="E23" i="16"/>
  <c r="F24" i="16" s="1"/>
  <c r="E53" i="22"/>
  <c r="E52" i="22"/>
  <c r="E51" i="22"/>
  <c r="E50" i="22"/>
  <c r="E49" i="22"/>
  <c r="E48" i="22"/>
  <c r="E47" i="22"/>
  <c r="F48" i="22" s="1"/>
  <c r="E46" i="22"/>
  <c r="E45" i="22"/>
  <c r="E44" i="22"/>
  <c r="E43" i="22"/>
  <c r="E42" i="22"/>
  <c r="E41" i="22"/>
  <c r="F42" i="22" s="1"/>
  <c r="E40" i="22"/>
  <c r="E39" i="22"/>
  <c r="F40" i="22" s="1"/>
  <c r="E38" i="22"/>
  <c r="E37" i="22"/>
  <c r="E36" i="22"/>
  <c r="E35" i="22"/>
  <c r="F36" i="22" s="1"/>
  <c r="E34" i="22"/>
  <c r="E33" i="22"/>
  <c r="E32" i="22"/>
  <c r="E31" i="22"/>
  <c r="E30" i="22"/>
  <c r="E29" i="22"/>
  <c r="E28" i="22"/>
  <c r="E27" i="22"/>
  <c r="E26" i="22"/>
  <c r="E25" i="22"/>
  <c r="E24" i="22"/>
  <c r="E23" i="22"/>
  <c r="E22" i="22"/>
  <c r="E21" i="22"/>
  <c r="E20" i="22"/>
  <c r="E19" i="22"/>
  <c r="F20" i="22" s="1"/>
  <c r="E18" i="22"/>
  <c r="E17" i="22"/>
  <c r="F18" i="22" s="1"/>
  <c r="E16" i="22"/>
  <c r="E15" i="22"/>
  <c r="E14" i="22"/>
  <c r="E13" i="22"/>
  <c r="E12" i="22"/>
  <c r="E11" i="22"/>
  <c r="E10" i="22"/>
  <c r="E9" i="22"/>
  <c r="F10" i="22" s="1"/>
  <c r="F28" i="16" l="1"/>
  <c r="F36" i="18"/>
  <c r="N32" i="23"/>
  <c r="E23" i="19"/>
  <c r="E20" i="19"/>
  <c r="E19" i="19"/>
  <c r="E64" i="16"/>
  <c r="F26" i="16"/>
  <c r="F64" i="16" s="1"/>
  <c r="B72" i="18"/>
  <c r="E32" i="18"/>
  <c r="F26" i="22"/>
  <c r="E75" i="22"/>
  <c r="D73" i="6"/>
  <c r="C14" i="7"/>
  <c r="C40" i="7" s="1"/>
  <c r="B73" i="6"/>
  <c r="F38" i="7"/>
  <c r="F37" i="7"/>
  <c r="F36" i="7"/>
  <c r="F35" i="7"/>
  <c r="F34" i="7"/>
  <c r="F33" i="7"/>
  <c r="F32" i="7"/>
  <c r="F31" i="7"/>
  <c r="F30" i="7"/>
  <c r="F29" i="7"/>
  <c r="F27" i="7"/>
  <c r="F16" i="22"/>
  <c r="F24" i="22"/>
  <c r="F14" i="22"/>
  <c r="F12" i="22"/>
  <c r="F22" i="22"/>
  <c r="F38" i="22"/>
  <c r="E63" i="18"/>
  <c r="E67" i="18"/>
  <c r="E68" i="18"/>
  <c r="E65" i="18"/>
  <c r="E66" i="18"/>
  <c r="F32" i="22"/>
  <c r="F28" i="22"/>
  <c r="F46" i="22"/>
  <c r="F44" i="22"/>
  <c r="F34" i="22"/>
  <c r="F52" i="22"/>
  <c r="E64" i="18"/>
  <c r="D72" i="18"/>
  <c r="F20" i="19" l="1"/>
  <c r="F57" i="19" s="1"/>
  <c r="E57" i="19"/>
  <c r="E65" i="19" s="1"/>
  <c r="E66" i="19" s="1"/>
  <c r="F75" i="22"/>
  <c r="P37" i="19"/>
  <c r="F64" i="18"/>
  <c r="F68" i="18"/>
  <c r="F32" i="18"/>
  <c r="E62" i="18"/>
  <c r="E33" i="19"/>
  <c r="F66" i="18"/>
  <c r="D57" i="19"/>
  <c r="P36" i="19" l="1"/>
  <c r="P35" i="19"/>
  <c r="P34" i="19"/>
  <c r="J13" i="17"/>
  <c r="D17" i="6" l="1"/>
  <c r="D18" i="6"/>
  <c r="D19" i="6"/>
  <c r="D20" i="6"/>
  <c r="D21" i="6"/>
  <c r="D22" i="6"/>
  <c r="D16" i="6"/>
  <c r="C15" i="6"/>
  <c r="D15" i="6"/>
  <c r="B17" i="6"/>
  <c r="B18" i="6"/>
  <c r="B19" i="6"/>
  <c r="B20" i="6"/>
  <c r="B21" i="6"/>
  <c r="B22" i="6"/>
  <c r="B16" i="6"/>
  <c r="B15" i="6"/>
  <c r="E47" i="7" l="1"/>
  <c r="C47" i="7"/>
  <c r="E53" i="21"/>
  <c r="E52" i="21"/>
  <c r="E51" i="21"/>
  <c r="E50" i="21"/>
  <c r="E49" i="21"/>
  <c r="E48" i="21"/>
  <c r="E47" i="21"/>
  <c r="E46" i="21"/>
  <c r="E45" i="21"/>
  <c r="E44" i="21"/>
  <c r="E43" i="21"/>
  <c r="E42" i="21"/>
  <c r="E41" i="21"/>
  <c r="E40" i="21"/>
  <c r="E39" i="21"/>
  <c r="F40" i="21" s="1"/>
  <c r="E38" i="21"/>
  <c r="E37" i="21"/>
  <c r="E36" i="21"/>
  <c r="E35" i="21"/>
  <c r="F36" i="21" s="1"/>
  <c r="E34" i="21"/>
  <c r="E33" i="21"/>
  <c r="E32" i="21"/>
  <c r="E31" i="21"/>
  <c r="F32" i="21" s="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F16" i="21" s="1"/>
  <c r="E14" i="21"/>
  <c r="E13" i="21"/>
  <c r="E12" i="21"/>
  <c r="E11" i="21"/>
  <c r="F12" i="21" s="1"/>
  <c r="E10" i="21"/>
  <c r="E9" i="21"/>
  <c r="E11" i="7"/>
  <c r="E12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C12" i="7"/>
  <c r="C11" i="7"/>
  <c r="E54" i="21" l="1"/>
  <c r="F28" i="21"/>
  <c r="E40" i="7"/>
  <c r="F24" i="21"/>
  <c r="F10" i="21"/>
  <c r="F20" i="21"/>
  <c r="F11" i="7"/>
  <c r="F15" i="7"/>
  <c r="P15" i="7" s="1"/>
  <c r="F19" i="7"/>
  <c r="F13" i="7"/>
  <c r="F17" i="7"/>
  <c r="F21" i="7"/>
  <c r="F25" i="7"/>
  <c r="F14" i="7"/>
  <c r="F18" i="7"/>
  <c r="F22" i="7"/>
  <c r="F26" i="7"/>
  <c r="F14" i="21"/>
  <c r="F23" i="7"/>
  <c r="F34" i="21"/>
  <c r="F12" i="7"/>
  <c r="F16" i="7"/>
  <c r="F20" i="7"/>
  <c r="F24" i="7"/>
  <c r="F48" i="21"/>
  <c r="F42" i="21"/>
  <c r="F50" i="21"/>
  <c r="F18" i="21"/>
  <c r="F30" i="21"/>
  <c r="F52" i="21"/>
  <c r="F38" i="21"/>
  <c r="F46" i="21"/>
  <c r="F22" i="21"/>
  <c r="F26" i="21"/>
  <c r="F54" i="21" s="1"/>
  <c r="F44" i="21"/>
  <c r="F40" i="7" l="1"/>
  <c r="P14" i="7"/>
  <c r="F45" i="17"/>
  <c r="F46" i="17"/>
  <c r="F47" i="17"/>
  <c r="F48" i="17"/>
  <c r="F49" i="17"/>
  <c r="F50" i="17"/>
  <c r="F51" i="17"/>
  <c r="F52" i="17"/>
  <c r="F63" i="17"/>
  <c r="F39" i="17"/>
  <c r="F40" i="17"/>
  <c r="F41" i="17"/>
  <c r="F42" i="17"/>
  <c r="F43" i="17"/>
  <c r="F44" i="17"/>
  <c r="F30" i="17"/>
  <c r="F31" i="17"/>
  <c r="F32" i="17"/>
  <c r="F33" i="17"/>
  <c r="F34" i="17"/>
  <c r="F35" i="17"/>
  <c r="F36" i="17"/>
  <c r="F37" i="17"/>
  <c r="F38" i="17"/>
  <c r="B23" i="18"/>
  <c r="B24" i="18"/>
  <c r="B25" i="18"/>
  <c r="E46" i="6"/>
  <c r="D14" i="6"/>
  <c r="D13" i="6"/>
  <c r="E45" i="6"/>
  <c r="E29" i="13"/>
  <c r="E30" i="13"/>
  <c r="E31" i="13"/>
  <c r="E32" i="13"/>
  <c r="F32" i="13" s="1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28" i="13"/>
  <c r="B14" i="6"/>
  <c r="B13" i="6"/>
  <c r="F44" i="13" l="1"/>
  <c r="F38" i="13"/>
  <c r="F34" i="13"/>
  <c r="C63" i="19"/>
  <c r="F52" i="13"/>
  <c r="C25" i="19"/>
  <c r="C19" i="19"/>
  <c r="G38" i="17"/>
  <c r="G34" i="17"/>
  <c r="G52" i="17"/>
  <c r="G48" i="17"/>
  <c r="C32" i="19"/>
  <c r="C28" i="19"/>
  <c r="C24" i="19"/>
  <c r="C22" i="19"/>
  <c r="G36" i="17"/>
  <c r="G32" i="17"/>
  <c r="G42" i="17"/>
  <c r="G50" i="17"/>
  <c r="G46" i="17"/>
  <c r="C21" i="19"/>
  <c r="F50" i="13"/>
  <c r="F46" i="13"/>
  <c r="F42" i="13"/>
  <c r="G44" i="17"/>
  <c r="G40" i="17"/>
  <c r="F48" i="13"/>
  <c r="F40" i="13"/>
  <c r="F36" i="13"/>
  <c r="F30" i="13"/>
  <c r="E59" i="18"/>
  <c r="E39" i="18"/>
  <c r="E53" i="6"/>
  <c r="F46" i="6"/>
  <c r="E49" i="6"/>
  <c r="E47" i="18"/>
  <c r="E43" i="18"/>
  <c r="C27" i="19"/>
  <c r="C26" i="19"/>
  <c r="E61" i="18"/>
  <c r="E57" i="18"/>
  <c r="E53" i="18"/>
  <c r="E45" i="18"/>
  <c r="E41" i="18"/>
  <c r="E37" i="18"/>
  <c r="C23" i="19"/>
  <c r="C29" i="19"/>
  <c r="E49" i="18"/>
  <c r="C31" i="19"/>
  <c r="C30" i="19"/>
  <c r="E55" i="18"/>
  <c r="E51" i="18"/>
  <c r="E60" i="18"/>
  <c r="E56" i="18"/>
  <c r="E52" i="18"/>
  <c r="E48" i="18"/>
  <c r="E44" i="18"/>
  <c r="E40" i="18"/>
  <c r="E58" i="18"/>
  <c r="E54" i="18"/>
  <c r="E50" i="18"/>
  <c r="E46" i="18"/>
  <c r="E42" i="18"/>
  <c r="E38" i="18"/>
  <c r="E50" i="6"/>
  <c r="E52" i="6"/>
  <c r="E48" i="6"/>
  <c r="E51" i="6"/>
  <c r="E47" i="6"/>
  <c r="P30" i="19" l="1"/>
  <c r="P20" i="19"/>
  <c r="P23" i="19"/>
  <c r="P22" i="19"/>
  <c r="P21" i="19"/>
  <c r="E72" i="18"/>
  <c r="F62" i="18"/>
  <c r="F19" i="19"/>
  <c r="F56" i="18"/>
  <c r="F58" i="18"/>
  <c r="F60" i="18"/>
  <c r="F54" i="18"/>
  <c r="F50" i="6"/>
  <c r="F48" i="6"/>
  <c r="F52" i="6"/>
  <c r="E19" i="14"/>
  <c r="P33" i="19" l="1"/>
  <c r="P25" i="19"/>
  <c r="P29" i="19"/>
  <c r="P31" i="19"/>
  <c r="P28" i="19"/>
  <c r="P27" i="19"/>
  <c r="P26" i="19"/>
  <c r="P24" i="19"/>
  <c r="P32" i="19"/>
  <c r="P19" i="19"/>
  <c r="E28" i="18"/>
  <c r="D24" i="18"/>
  <c r="D23" i="18"/>
  <c r="D22" i="18"/>
  <c r="D21" i="18"/>
  <c r="E21" i="18" s="1"/>
  <c r="D20" i="18"/>
  <c r="E20" i="18" s="1"/>
  <c r="D19" i="18"/>
  <c r="E19" i="18" s="1"/>
  <c r="D18" i="18"/>
  <c r="E18" i="18" s="1"/>
  <c r="D17" i="18"/>
  <c r="E17" i="18" s="1"/>
  <c r="D16" i="18"/>
  <c r="D15" i="18"/>
  <c r="D14" i="18"/>
  <c r="D13" i="18"/>
  <c r="C17" i="19"/>
  <c r="C16" i="19"/>
  <c r="C14" i="19"/>
  <c r="B13" i="18"/>
  <c r="A4" i="18"/>
  <c r="A3" i="17"/>
  <c r="A4" i="19"/>
  <c r="G57" i="19"/>
  <c r="H12" i="19"/>
  <c r="H13" i="19" s="1"/>
  <c r="H14" i="19" s="1"/>
  <c r="H15" i="19" s="1"/>
  <c r="H16" i="19" s="1"/>
  <c r="H17" i="19" s="1"/>
  <c r="H18" i="19" s="1"/>
  <c r="H19" i="19" s="1"/>
  <c r="H20" i="19" s="1"/>
  <c r="H21" i="19" s="1"/>
  <c r="H22" i="19" s="1"/>
  <c r="H23" i="19" s="1"/>
  <c r="H24" i="19" s="1"/>
  <c r="H25" i="19" s="1"/>
  <c r="H26" i="19" s="1"/>
  <c r="H27" i="19" s="1"/>
  <c r="H28" i="19" s="1"/>
  <c r="H29" i="19" s="1"/>
  <c r="H30" i="19" s="1"/>
  <c r="H31" i="19" s="1"/>
  <c r="H32" i="19" s="1"/>
  <c r="G11" i="19"/>
  <c r="C61" i="18"/>
  <c r="C60" i="18"/>
  <c r="C59" i="18"/>
  <c r="C58" i="18"/>
  <c r="C57" i="18"/>
  <c r="C56" i="18"/>
  <c r="C55" i="18"/>
  <c r="C54" i="18"/>
  <c r="C53" i="18"/>
  <c r="C52" i="18"/>
  <c r="C51" i="18"/>
  <c r="C50" i="18"/>
  <c r="C49" i="18"/>
  <c r="C48" i="18"/>
  <c r="C47" i="18"/>
  <c r="C46" i="18"/>
  <c r="C45" i="18"/>
  <c r="C44" i="18"/>
  <c r="C43" i="18"/>
  <c r="C42" i="18"/>
  <c r="C41" i="18"/>
  <c r="C40" i="18"/>
  <c r="C39" i="18"/>
  <c r="C38" i="18"/>
  <c r="C37" i="18"/>
  <c r="C36" i="18"/>
  <c r="C33" i="18"/>
  <c r="C31" i="18"/>
  <c r="C29" i="18"/>
  <c r="C27" i="18"/>
  <c r="C25" i="18"/>
  <c r="C24" i="18"/>
  <c r="C23" i="18"/>
  <c r="C22" i="18"/>
  <c r="C21" i="18"/>
  <c r="C72" i="18" s="1"/>
  <c r="D63" i="19" s="1"/>
  <c r="C20" i="18"/>
  <c r="C19" i="18"/>
  <c r="C18" i="18"/>
  <c r="C17" i="18"/>
  <c r="C16" i="18"/>
  <c r="C15" i="18"/>
  <c r="C14" i="18"/>
  <c r="C13" i="18"/>
  <c r="D12" i="18"/>
  <c r="C12" i="18"/>
  <c r="B12" i="18"/>
  <c r="D11" i="18"/>
  <c r="C11" i="18"/>
  <c r="B11" i="18"/>
  <c r="F29" i="17"/>
  <c r="G30" i="17" s="1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G16" i="17" s="1"/>
  <c r="F14" i="17"/>
  <c r="F13" i="17"/>
  <c r="F12" i="17"/>
  <c r="F11" i="17"/>
  <c r="F10" i="17"/>
  <c r="F9" i="17"/>
  <c r="E22" i="16"/>
  <c r="E21" i="16"/>
  <c r="F22" i="16" s="1"/>
  <c r="E20" i="16"/>
  <c r="E19" i="16"/>
  <c r="E18" i="16"/>
  <c r="E17" i="16"/>
  <c r="E16" i="16"/>
  <c r="E15" i="16"/>
  <c r="E14" i="16"/>
  <c r="E13" i="16"/>
  <c r="E12" i="16"/>
  <c r="E11" i="16"/>
  <c r="E10" i="16"/>
  <c r="E9" i="16"/>
  <c r="C15" i="19"/>
  <c r="D54" i="15"/>
  <c r="B54" i="15"/>
  <c r="E29" i="15"/>
  <c r="E28" i="15"/>
  <c r="E27" i="15"/>
  <c r="E26" i="15"/>
  <c r="F26" i="15" s="1"/>
  <c r="E25" i="15"/>
  <c r="E24" i="15"/>
  <c r="F24" i="15" s="1"/>
  <c r="E23" i="15"/>
  <c r="E22" i="15"/>
  <c r="F22" i="15" s="1"/>
  <c r="E21" i="15"/>
  <c r="E20" i="15"/>
  <c r="F20" i="15" s="1"/>
  <c r="E19" i="15"/>
  <c r="E18" i="15"/>
  <c r="E17" i="15"/>
  <c r="E16" i="15"/>
  <c r="E15" i="15"/>
  <c r="E14" i="15"/>
  <c r="F14" i="15" s="1"/>
  <c r="E13" i="15"/>
  <c r="E12" i="15"/>
  <c r="E11" i="15"/>
  <c r="E10" i="15"/>
  <c r="F10" i="15" s="1"/>
  <c r="E9" i="15"/>
  <c r="A3" i="15"/>
  <c r="A4" i="6"/>
  <c r="A4" i="7" s="1"/>
  <c r="E27" i="6"/>
  <c r="E24" i="6"/>
  <c r="E23" i="6"/>
  <c r="E20" i="6"/>
  <c r="E19" i="6"/>
  <c r="E15" i="6"/>
  <c r="D12" i="6"/>
  <c r="D11" i="6"/>
  <c r="E25" i="6"/>
  <c r="E17" i="6"/>
  <c r="B12" i="6"/>
  <c r="E16" i="6"/>
  <c r="B11" i="6"/>
  <c r="A3" i="14"/>
  <c r="E27" i="13"/>
  <c r="F28" i="13" s="1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F14" i="13" s="1"/>
  <c r="E13" i="13"/>
  <c r="E12" i="13"/>
  <c r="E11" i="13"/>
  <c r="E10" i="13"/>
  <c r="E44" i="6"/>
  <c r="E40" i="6"/>
  <c r="E37" i="6"/>
  <c r="E36" i="6"/>
  <c r="E34" i="6"/>
  <c r="E33" i="6"/>
  <c r="E32" i="6"/>
  <c r="E29" i="6"/>
  <c r="E43" i="6"/>
  <c r="E42" i="6"/>
  <c r="E41" i="6"/>
  <c r="E38" i="6"/>
  <c r="E35" i="6"/>
  <c r="E30" i="6"/>
  <c r="E28" i="6"/>
  <c r="E26" i="6"/>
  <c r="E22" i="6"/>
  <c r="E21" i="6"/>
  <c r="E18" i="6"/>
  <c r="E14" i="6"/>
  <c r="E9" i="13"/>
  <c r="F10" i="13" s="1"/>
  <c r="E29" i="14"/>
  <c r="E28" i="14"/>
  <c r="E27" i="14"/>
  <c r="E26" i="14"/>
  <c r="E25" i="14"/>
  <c r="E24" i="14"/>
  <c r="E23" i="14"/>
  <c r="E22" i="14"/>
  <c r="E21" i="14"/>
  <c r="E20" i="14"/>
  <c r="E18" i="14"/>
  <c r="E17" i="14"/>
  <c r="E16" i="14"/>
  <c r="E15" i="14"/>
  <c r="E14" i="14"/>
  <c r="E13" i="14"/>
  <c r="E12" i="14"/>
  <c r="E11" i="14"/>
  <c r="E10" i="14"/>
  <c r="E9" i="14"/>
  <c r="E31" i="6"/>
  <c r="E39" i="6"/>
  <c r="C11" i="6"/>
  <c r="C12" i="6"/>
  <c r="C13" i="6"/>
  <c r="C14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H11" i="7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G40" i="7"/>
  <c r="F64" i="17" l="1"/>
  <c r="E77" i="18" s="1"/>
  <c r="E73" i="6"/>
  <c r="E54" i="13"/>
  <c r="E54" i="14"/>
  <c r="E26" i="18"/>
  <c r="F28" i="18" s="1"/>
  <c r="E18" i="19"/>
  <c r="F47" i="7"/>
  <c r="D23" i="7"/>
  <c r="D21" i="7"/>
  <c r="D19" i="7"/>
  <c r="D17" i="7"/>
  <c r="D15" i="7"/>
  <c r="D13" i="7"/>
  <c r="D25" i="7"/>
  <c r="D26" i="7"/>
  <c r="D24" i="7"/>
  <c r="D22" i="7"/>
  <c r="D20" i="7"/>
  <c r="D18" i="7"/>
  <c r="D16" i="7"/>
  <c r="D14" i="7"/>
  <c r="D12" i="7"/>
  <c r="E63" i="19"/>
  <c r="F10" i="14"/>
  <c r="F14" i="14"/>
  <c r="F22" i="14"/>
  <c r="F26" i="14"/>
  <c r="F24" i="13"/>
  <c r="F10" i="16"/>
  <c r="F14" i="16"/>
  <c r="F18" i="16"/>
  <c r="G12" i="17"/>
  <c r="G20" i="17"/>
  <c r="G24" i="17"/>
  <c r="G64" i="17" s="1"/>
  <c r="F77" i="18" s="1"/>
  <c r="D11" i="7"/>
  <c r="D40" i="7" s="1"/>
  <c r="C73" i="6"/>
  <c r="D47" i="7" s="1"/>
  <c r="F12" i="14"/>
  <c r="F24" i="14"/>
  <c r="F28" i="14"/>
  <c r="F22" i="13"/>
  <c r="F26" i="13"/>
  <c r="F54" i="13" s="1"/>
  <c r="F12" i="16"/>
  <c r="G10" i="17"/>
  <c r="G22" i="17"/>
  <c r="E11" i="18"/>
  <c r="G18" i="17"/>
  <c r="F20" i="16"/>
  <c r="F20" i="13"/>
  <c r="F20" i="14"/>
  <c r="F18" i="14"/>
  <c r="F12" i="13"/>
  <c r="F18" i="15"/>
  <c r="G26" i="17"/>
  <c r="F18" i="13"/>
  <c r="F12" i="15"/>
  <c r="F54" i="15" s="1"/>
  <c r="F16" i="15"/>
  <c r="F28" i="15"/>
  <c r="G28" i="17"/>
  <c r="D22" i="19"/>
  <c r="D24" i="19"/>
  <c r="D26" i="19"/>
  <c r="D28" i="19"/>
  <c r="E13" i="19"/>
  <c r="E15" i="19"/>
  <c r="F15" i="19" s="1"/>
  <c r="E17" i="19"/>
  <c r="E54" i="15"/>
  <c r="F18" i="18"/>
  <c r="F16" i="14"/>
  <c r="F16" i="16"/>
  <c r="D21" i="19"/>
  <c r="D23" i="19"/>
  <c r="D25" i="19"/>
  <c r="D27" i="19"/>
  <c r="C12" i="19"/>
  <c r="E12" i="19"/>
  <c r="E14" i="19"/>
  <c r="E16" i="19"/>
  <c r="F16" i="19" s="1"/>
  <c r="F16" i="13"/>
  <c r="G14" i="17"/>
  <c r="E14" i="18"/>
  <c r="C13" i="19"/>
  <c r="F26" i="6"/>
  <c r="F20" i="6"/>
  <c r="F34" i="6"/>
  <c r="F40" i="18"/>
  <c r="F36" i="6"/>
  <c r="F20" i="18"/>
  <c r="F22" i="6"/>
  <c r="F44" i="6"/>
  <c r="E12" i="18"/>
  <c r="F42" i="18"/>
  <c r="F46" i="18"/>
  <c r="F48" i="18"/>
  <c r="E24" i="18"/>
  <c r="F52" i="18"/>
  <c r="E11" i="19"/>
  <c r="E16" i="18"/>
  <c r="E22" i="18"/>
  <c r="F22" i="18" s="1"/>
  <c r="C18" i="19"/>
  <c r="F32" i="6"/>
  <c r="F18" i="6"/>
  <c r="F38" i="6"/>
  <c r="F30" i="6"/>
  <c r="F16" i="6"/>
  <c r="F24" i="6"/>
  <c r="F50" i="18"/>
  <c r="F42" i="6"/>
  <c r="E13" i="18"/>
  <c r="E11" i="6"/>
  <c r="E23" i="18"/>
  <c r="E15" i="18"/>
  <c r="F40" i="6"/>
  <c r="F28" i="6"/>
  <c r="E12" i="6"/>
  <c r="E13" i="6"/>
  <c r="F14" i="6" s="1"/>
  <c r="G12" i="19"/>
  <c r="G13" i="19" s="1"/>
  <c r="G14" i="19" s="1"/>
  <c r="G15" i="19" s="1"/>
  <c r="G16" i="19" s="1"/>
  <c r="G17" i="19" s="1"/>
  <c r="G18" i="19" s="1"/>
  <c r="G19" i="19" s="1"/>
  <c r="G20" i="19" s="1"/>
  <c r="G21" i="19" s="1"/>
  <c r="C11" i="19"/>
  <c r="F54" i="14" l="1"/>
  <c r="F73" i="6"/>
  <c r="F18" i="19"/>
  <c r="P18" i="19" s="1"/>
  <c r="F17" i="19"/>
  <c r="F63" i="19"/>
  <c r="F13" i="19"/>
  <c r="F12" i="19"/>
  <c r="F24" i="18"/>
  <c r="F12" i="18"/>
  <c r="F14" i="19"/>
  <c r="F14" i="18"/>
  <c r="F16" i="18"/>
  <c r="F12" i="6"/>
  <c r="F44" i="18"/>
  <c r="F38" i="18"/>
  <c r="F72" i="18" s="1"/>
  <c r="F11" i="19"/>
  <c r="G22" i="19"/>
  <c r="G23" i="19" l="1"/>
  <c r="G11" i="7" l="1"/>
  <c r="G24" i="19"/>
  <c r="G12" i="7" l="1"/>
  <c r="G25" i="19"/>
  <c r="G26" i="19" l="1"/>
  <c r="G13" i="7"/>
  <c r="G14" i="7" l="1"/>
  <c r="G27" i="19"/>
  <c r="G15" i="7" l="1"/>
  <c r="G28" i="19"/>
  <c r="G29" i="19" l="1"/>
  <c r="G16" i="7"/>
  <c r="G17" i="7" l="1"/>
  <c r="G30" i="19"/>
  <c r="G31" i="19" l="1"/>
  <c r="G18" i="7"/>
  <c r="G32" i="19" l="1"/>
  <c r="G19" i="7"/>
  <c r="G20" i="7" l="1"/>
  <c r="G21" i="7" l="1"/>
  <c r="G22" i="7" l="1"/>
  <c r="G23" i="7" l="1"/>
  <c r="G24" i="7" l="1"/>
  <c r="G25" i="7" l="1"/>
  <c r="G26" i="7" l="1"/>
</calcChain>
</file>

<file path=xl/sharedStrings.xml><?xml version="1.0" encoding="utf-8"?>
<sst xmlns="http://schemas.openxmlformats.org/spreadsheetml/2006/main" count="138" uniqueCount="43">
  <si>
    <t>Period Ending</t>
  </si>
  <si>
    <t>Principal</t>
  </si>
  <si>
    <t>Coupon</t>
  </si>
  <si>
    <t>Interest</t>
  </si>
  <si>
    <t>Debt Service</t>
  </si>
  <si>
    <t>Annual Debt Service</t>
  </si>
  <si>
    <t>Date</t>
  </si>
  <si>
    <t>Total Annual D/S</t>
  </si>
  <si>
    <t xml:space="preserve">Total </t>
  </si>
  <si>
    <t>Total</t>
  </si>
  <si>
    <t>Combined Debt Service</t>
  </si>
  <si>
    <t>Total Debt Service Schedule</t>
  </si>
  <si>
    <t>Lewis A. Wilks</t>
  </si>
  <si>
    <t>US Capital Advisors LLC</t>
  </si>
  <si>
    <t>888-601-8722; 713-366-0592  Telephone</t>
  </si>
  <si>
    <t>Harris County Department of Education</t>
  </si>
  <si>
    <t>Public Facilities Corporation</t>
  </si>
  <si>
    <t>Harris County Department of Education Public Facilities Corporation</t>
  </si>
  <si>
    <t>Series 2014</t>
  </si>
  <si>
    <t>Series 2015</t>
  </si>
  <si>
    <t xml:space="preserve"> </t>
  </si>
  <si>
    <t>Combined Debt Service (Tax Supported Debt)</t>
  </si>
  <si>
    <t>Combined Debt Service (Tax Supported)</t>
  </si>
  <si>
    <t>The Notes</t>
  </si>
  <si>
    <t>Sinking Fund Deposits*</t>
  </si>
  <si>
    <t>*  Par amount of Notes is $6,320,000.  The schedule above reflects only the remaining sinking fund deposits.</t>
  </si>
  <si>
    <t>Maintenance Tax Qualified Zone Academy Bonds, Series 2009A</t>
  </si>
  <si>
    <t>Maintenance Tax Notes</t>
  </si>
  <si>
    <t>Lease Revenue Debt</t>
  </si>
  <si>
    <t>4444 Westheimer, Suite G500</t>
  </si>
  <si>
    <t>Houston, Texas  77027</t>
  </si>
  <si>
    <t>Series 2016</t>
  </si>
  <si>
    <t>Series 2020</t>
  </si>
  <si>
    <t>Maintenance Tax Notes, Series 2020</t>
  </si>
  <si>
    <t>series</t>
  </si>
  <si>
    <t>MAC</t>
  </si>
  <si>
    <t>Dif</t>
  </si>
  <si>
    <t>Fiscal Year</t>
  </si>
  <si>
    <t>Q sinking Fund</t>
  </si>
  <si>
    <t>Totals</t>
  </si>
  <si>
    <t>Combined Debt Service- All Debt</t>
  </si>
  <si>
    <t>Maintenance Tax Debt</t>
  </si>
  <si>
    <t>Lease Revenue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</si>
</sst>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_(&quot;$&quot;* #,##0_);_(&quot;$&quot;* \(#,##0\);_(&quot;$&quot;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6"/>
      <name val="Times New Roman"/>
      <family val="1"/>
    </font>
    <font>
      <sz val="12"/>
      <name val="Times New Roman"/>
      <family val="1"/>
    </font>
    <font>
      <sz val="9"/>
      <color indexed="8"/>
      <name val="Arial"/>
      <family val="2"/>
    </font>
    <font>
      <b/>
      <sz val="10"/>
      <name val="Times New Roman"/>
      <family val="1"/>
    </font>
    <font>
      <sz val="18"/>
      <name val="Times New Roman"/>
      <family val="1"/>
    </font>
    <font>
      <sz val="10"/>
      <color indexed="9"/>
      <name val="Times New Roman"/>
      <family val="1"/>
    </font>
    <font>
      <sz val="22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sz val="12"/>
      <color rgb="FF0044CC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u/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8"/>
      <color theme="1"/>
      <name val="Times New Roman"/>
      <family val="1"/>
    </font>
    <font>
      <sz val="22"/>
      <color theme="1"/>
      <name val="Times New Roman"/>
      <family val="1"/>
    </font>
    <font>
      <u val="singleAccounting"/>
      <sz val="10"/>
      <color theme="1"/>
      <name val="Times New Roman"/>
      <family val="1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8" applyNumberFormat="0" applyFill="0" applyAlignment="0" applyProtection="0"/>
    <xf numFmtId="0" fontId="23" fillId="0" borderId="19" applyNumberFormat="0" applyFill="0" applyAlignment="0" applyProtection="0"/>
    <xf numFmtId="0" fontId="24" fillId="0" borderId="20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6" fillId="5" borderId="0" applyNumberFormat="0" applyBorder="0" applyAlignment="0" applyProtection="0"/>
    <xf numFmtId="0" fontId="27" fillId="6" borderId="0" applyNumberFormat="0" applyBorder="0" applyAlignment="0" applyProtection="0"/>
    <xf numFmtId="0" fontId="28" fillId="7" borderId="21" applyNumberFormat="0" applyAlignment="0" applyProtection="0"/>
    <xf numFmtId="0" fontId="29" fillId="8" borderId="22" applyNumberFormat="0" applyAlignment="0" applyProtection="0"/>
    <xf numFmtId="0" fontId="30" fillId="8" borderId="21" applyNumberFormat="0" applyAlignment="0" applyProtection="0"/>
    <xf numFmtId="0" fontId="31" fillId="0" borderId="23" applyNumberFormat="0" applyFill="0" applyAlignment="0" applyProtection="0"/>
    <xf numFmtId="0" fontId="32" fillId="9" borderId="24" applyNumberFormat="0" applyAlignment="0" applyProtection="0"/>
    <xf numFmtId="0" fontId="33" fillId="0" borderId="0" applyNumberFormat="0" applyFill="0" applyBorder="0" applyAlignment="0" applyProtection="0"/>
    <xf numFmtId="0" fontId="9" fillId="10" borderId="25" applyNumberFormat="0" applyFont="0" applyAlignment="0" applyProtection="0"/>
    <xf numFmtId="0" fontId="34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35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35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35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35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35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35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9" fillId="34" borderId="0" applyNumberFormat="0" applyBorder="0" applyAlignment="0" applyProtection="0"/>
  </cellStyleXfs>
  <cellXfs count="16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vertical="center"/>
    </xf>
    <xf numFmtId="0" fontId="1" fillId="0" borderId="1" xfId="0" applyFont="1" applyBorder="1"/>
    <xf numFmtId="0" fontId="1" fillId="0" borderId="0" xfId="0" applyFont="1"/>
    <xf numFmtId="0" fontId="1" fillId="0" borderId="2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/>
    <xf numFmtId="44" fontId="9" fillId="0" borderId="1" xfId="2" applyFont="1" applyBorder="1"/>
    <xf numFmtId="44" fontId="1" fillId="0" borderId="0" xfId="2" applyFont="1" applyBorder="1"/>
    <xf numFmtId="44" fontId="1" fillId="0" borderId="2" xfId="2" applyFont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1" fillId="3" borderId="2" xfId="0" applyFont="1" applyFill="1" applyBorder="1"/>
    <xf numFmtId="0" fontId="5" fillId="0" borderId="2" xfId="0" applyFont="1" applyBorder="1" applyAlignment="1">
      <alignment horizontal="right"/>
    </xf>
    <xf numFmtId="0" fontId="5" fillId="0" borderId="1" xfId="0" applyFont="1" applyBorder="1"/>
    <xf numFmtId="0" fontId="5" fillId="0" borderId="0" xfId="0" applyFont="1"/>
    <xf numFmtId="0" fontId="7" fillId="0" borderId="7" xfId="0" applyFont="1" applyBorder="1"/>
    <xf numFmtId="0" fontId="7" fillId="0" borderId="3" xfId="0" applyFont="1" applyBorder="1"/>
    <xf numFmtId="0" fontId="7" fillId="0" borderId="8" xfId="0" applyFont="1" applyBorder="1"/>
    <xf numFmtId="0" fontId="10" fillId="2" borderId="4" xfId="0" applyFont="1" applyFill="1" applyBorder="1"/>
    <xf numFmtId="0" fontId="10" fillId="2" borderId="5" xfId="0" applyFont="1" applyFill="1" applyBorder="1"/>
    <xf numFmtId="43" fontId="10" fillId="2" borderId="5" xfId="1" applyFont="1" applyFill="1" applyBorder="1"/>
    <xf numFmtId="10" fontId="10" fillId="2" borderId="5" xfId="3" applyNumberFormat="1" applyFont="1" applyFill="1" applyBorder="1"/>
    <xf numFmtId="43" fontId="10" fillId="2" borderId="6" xfId="1" applyFont="1" applyFill="1" applyBorder="1"/>
    <xf numFmtId="43" fontId="10" fillId="0" borderId="0" xfId="1" applyFont="1" applyFill="1" applyBorder="1"/>
    <xf numFmtId="0" fontId="13" fillId="0" borderId="0" xfId="0" applyFont="1"/>
    <xf numFmtId="0" fontId="0" fillId="0" borderId="5" xfId="0" applyBorder="1"/>
    <xf numFmtId="0" fontId="14" fillId="2" borderId="9" xfId="0" applyFont="1" applyFill="1" applyBorder="1"/>
    <xf numFmtId="43" fontId="14" fillId="2" borderId="10" xfId="1" applyFont="1" applyFill="1" applyBorder="1"/>
    <xf numFmtId="10" fontId="14" fillId="2" borderId="10" xfId="3" applyNumberFormat="1" applyFont="1" applyFill="1" applyBorder="1"/>
    <xf numFmtId="43" fontId="14" fillId="2" borderId="11" xfId="1" applyFont="1" applyFill="1" applyBorder="1"/>
    <xf numFmtId="0" fontId="14" fillId="0" borderId="0" xfId="0" applyFont="1"/>
    <xf numFmtId="0" fontId="14" fillId="2" borderId="1" xfId="0" applyFont="1" applyFill="1" applyBorder="1"/>
    <xf numFmtId="43" fontId="14" fillId="2" borderId="0" xfId="1" applyFont="1" applyFill="1" applyBorder="1"/>
    <xf numFmtId="10" fontId="14" fillId="2" borderId="0" xfId="3" applyNumberFormat="1" applyFont="1" applyFill="1" applyBorder="1"/>
    <xf numFmtId="43" fontId="14" fillId="2" borderId="2" xfId="1" applyFont="1" applyFill="1" applyBorder="1"/>
    <xf numFmtId="0" fontId="14" fillId="0" borderId="1" xfId="0" applyFont="1" applyBorder="1"/>
    <xf numFmtId="43" fontId="14" fillId="0" borderId="2" xfId="1" applyFont="1" applyBorder="1"/>
    <xf numFmtId="0" fontId="14" fillId="0" borderId="4" xfId="0" applyFont="1" applyBorder="1"/>
    <xf numFmtId="43" fontId="14" fillId="0" borderId="6" xfId="1" applyFont="1" applyBorder="1"/>
    <xf numFmtId="43" fontId="14" fillId="0" borderId="0" xfId="1" applyFont="1" applyBorder="1"/>
    <xf numFmtId="10" fontId="14" fillId="0" borderId="0" xfId="3" applyNumberFormat="1" applyFont="1" applyBorder="1"/>
    <xf numFmtId="14" fontId="14" fillId="0" borderId="0" xfId="0" applyNumberFormat="1" applyFont="1"/>
    <xf numFmtId="0" fontId="14" fillId="0" borderId="7" xfId="0" applyFont="1" applyBorder="1" applyAlignment="1">
      <alignment horizontal="center"/>
    </xf>
    <xf numFmtId="43" fontId="14" fillId="0" borderId="3" xfId="1" applyFont="1" applyBorder="1" applyAlignment="1">
      <alignment horizontal="center"/>
    </xf>
    <xf numFmtId="10" fontId="14" fillId="0" borderId="3" xfId="3" applyNumberFormat="1" applyFont="1" applyBorder="1" applyAlignment="1">
      <alignment horizontal="center"/>
    </xf>
    <xf numFmtId="43" fontId="14" fillId="0" borderId="8" xfId="1" applyFont="1" applyBorder="1" applyAlignment="1">
      <alignment horizontal="center" wrapText="1"/>
    </xf>
    <xf numFmtId="43" fontId="14" fillId="0" borderId="0" xfId="1" applyFont="1"/>
    <xf numFmtId="10" fontId="14" fillId="0" borderId="0" xfId="3" applyNumberFormat="1" applyFont="1"/>
    <xf numFmtId="14" fontId="14" fillId="0" borderId="1" xfId="0" applyNumberFormat="1" applyFont="1" applyBorder="1"/>
    <xf numFmtId="44" fontId="15" fillId="0" borderId="12" xfId="2" applyFont="1" applyBorder="1"/>
    <xf numFmtId="0" fontId="15" fillId="0" borderId="0" xfId="0" applyFont="1"/>
    <xf numFmtId="0" fontId="14" fillId="2" borderId="7" xfId="0" applyFont="1" applyFill="1" applyBorder="1"/>
    <xf numFmtId="43" fontId="14" fillId="2" borderId="3" xfId="1" applyFont="1" applyFill="1" applyBorder="1"/>
    <xf numFmtId="10" fontId="14" fillId="2" borderId="3" xfId="3" applyNumberFormat="1" applyFont="1" applyFill="1" applyBorder="1"/>
    <xf numFmtId="43" fontId="14" fillId="2" borderId="8" xfId="1" applyFont="1" applyFill="1" applyBorder="1"/>
    <xf numFmtId="43" fontId="14" fillId="0" borderId="8" xfId="1" applyFont="1" applyBorder="1" applyAlignment="1">
      <alignment horizontal="center"/>
    </xf>
    <xf numFmtId="0" fontId="15" fillId="0" borderId="14" xfId="0" applyFont="1" applyBorder="1" applyAlignment="1">
      <alignment horizontal="center" vertical="center"/>
    </xf>
    <xf numFmtId="43" fontId="15" fillId="0" borderId="12" xfId="1" applyFont="1" applyBorder="1" applyAlignment="1">
      <alignment horizontal="center" vertical="center"/>
    </xf>
    <xf numFmtId="10" fontId="15" fillId="0" borderId="12" xfId="3" applyNumberFormat="1" applyFont="1" applyBorder="1" applyAlignment="1">
      <alignment horizontal="center" vertical="center"/>
    </xf>
    <xf numFmtId="43" fontId="15" fillId="0" borderId="13" xfId="1" applyFont="1" applyBorder="1" applyAlignment="1">
      <alignment horizontal="center" vertical="center"/>
    </xf>
    <xf numFmtId="0" fontId="14" fillId="0" borderId="2" xfId="0" applyFont="1" applyBorder="1"/>
    <xf numFmtId="0" fontId="14" fillId="0" borderId="7" xfId="0" applyFont="1" applyBorder="1" applyAlignment="1">
      <alignment horizontal="center" vertical="center"/>
    </xf>
    <xf numFmtId="43" fontId="14" fillId="0" borderId="3" xfId="1" applyFont="1" applyBorder="1" applyAlignment="1">
      <alignment horizontal="center" vertical="center"/>
    </xf>
    <xf numFmtId="10" fontId="14" fillId="0" borderId="3" xfId="3" applyNumberFormat="1" applyFont="1" applyBorder="1" applyAlignment="1">
      <alignment horizontal="center" vertical="center"/>
    </xf>
    <xf numFmtId="43" fontId="14" fillId="0" borderId="0" xfId="0" applyNumberFormat="1" applyFont="1"/>
    <xf numFmtId="14" fontId="14" fillId="0" borderId="2" xfId="0" applyNumberFormat="1" applyFont="1" applyBorder="1"/>
    <xf numFmtId="0" fontId="14" fillId="2" borderId="0" xfId="0" applyFont="1" applyFill="1"/>
    <xf numFmtId="0" fontId="14" fillId="2" borderId="2" xfId="0" applyFont="1" applyFill="1" applyBorder="1"/>
    <xf numFmtId="0" fontId="14" fillId="2" borderId="3" xfId="0" applyFont="1" applyFill="1" applyBorder="1"/>
    <xf numFmtId="0" fontId="14" fillId="2" borderId="8" xfId="0" applyFont="1" applyFill="1" applyBorder="1"/>
    <xf numFmtId="0" fontId="14" fillId="2" borderId="10" xfId="0" applyFont="1" applyFill="1" applyBorder="1"/>
    <xf numFmtId="0" fontId="14" fillId="0" borderId="7" xfId="0" applyFont="1" applyBorder="1"/>
    <xf numFmtId="0" fontId="14" fillId="0" borderId="3" xfId="0" applyFont="1" applyBorder="1" applyAlignment="1">
      <alignment horizontal="center" vertical="center"/>
    </xf>
    <xf numFmtId="43" fontId="14" fillId="0" borderId="8" xfId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3" fontId="16" fillId="0" borderId="0" xfId="1" applyFont="1" applyBorder="1" applyAlignment="1">
      <alignment horizontal="center" vertical="center"/>
    </xf>
    <xf numFmtId="10" fontId="16" fillId="0" borderId="0" xfId="3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43" fontId="16" fillId="0" borderId="2" xfId="1" applyFont="1" applyBorder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14" fontId="14" fillId="2" borderId="0" xfId="0" applyNumberFormat="1" applyFont="1" applyFill="1" applyAlignment="1">
      <alignment horizontal="center" vertical="center"/>
    </xf>
    <xf numFmtId="14" fontId="14" fillId="2" borderId="3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14" fontId="14" fillId="2" borderId="7" xfId="0" applyNumberFormat="1" applyFont="1" applyFill="1" applyBorder="1" applyAlignment="1">
      <alignment horizontal="center" vertical="center"/>
    </xf>
    <xf numFmtId="14" fontId="15" fillId="0" borderId="14" xfId="0" applyNumberFormat="1" applyFont="1" applyBorder="1"/>
    <xf numFmtId="44" fontId="14" fillId="0" borderId="0" xfId="2" applyFont="1" applyBorder="1"/>
    <xf numFmtId="44" fontId="14" fillId="0" borderId="2" xfId="2" applyFont="1" applyBorder="1"/>
    <xf numFmtId="44" fontId="14" fillId="0" borderId="11" xfId="2" applyFont="1" applyBorder="1"/>
    <xf numFmtId="44" fontId="14" fillId="0" borderId="0" xfId="0" applyNumberFormat="1" applyFont="1"/>
    <xf numFmtId="44" fontId="15" fillId="0" borderId="12" xfId="2" applyFont="1" applyBorder="1" applyAlignment="1">
      <alignment horizontal="center" vertical="center"/>
    </xf>
    <xf numFmtId="44" fontId="14" fillId="0" borderId="12" xfId="2" applyFont="1" applyBorder="1"/>
    <xf numFmtId="0" fontId="14" fillId="0" borderId="5" xfId="0" applyFont="1" applyBorder="1"/>
    <xf numFmtId="0" fontId="14" fillId="0" borderId="3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/>
    </xf>
    <xf numFmtId="43" fontId="14" fillId="0" borderId="3" xfId="1" applyFont="1" applyBorder="1" applyAlignment="1">
      <alignment horizontal="center" wrapText="1"/>
    </xf>
    <xf numFmtId="0" fontId="18" fillId="0" borderId="0" xfId="0" applyFont="1"/>
    <xf numFmtId="43" fontId="14" fillId="0" borderId="5" xfId="1" applyFont="1" applyBorder="1" applyAlignment="1"/>
    <xf numFmtId="43" fontId="14" fillId="0" borderId="8" xfId="1" applyFont="1" applyBorder="1"/>
    <xf numFmtId="4" fontId="0" fillId="0" borderId="0" xfId="0" applyNumberFormat="1"/>
    <xf numFmtId="0" fontId="14" fillId="0" borderId="8" xfId="0" applyFont="1" applyBorder="1" applyAlignment="1">
      <alignment vertical="center"/>
    </xf>
    <xf numFmtId="44" fontId="15" fillId="0" borderId="13" xfId="2" applyFont="1" applyBorder="1" applyAlignment="1">
      <alignment horizontal="center" vertical="center"/>
    </xf>
    <xf numFmtId="0" fontId="10" fillId="2" borderId="9" xfId="0" applyFont="1" applyFill="1" applyBorder="1"/>
    <xf numFmtId="0" fontId="10" fillId="2" borderId="10" xfId="0" applyFont="1" applyFill="1" applyBorder="1"/>
    <xf numFmtId="43" fontId="10" fillId="2" borderId="10" xfId="1" applyFont="1" applyFill="1" applyBorder="1"/>
    <xf numFmtId="10" fontId="10" fillId="2" borderId="10" xfId="3" applyNumberFormat="1" applyFont="1" applyFill="1" applyBorder="1"/>
    <xf numFmtId="43" fontId="10" fillId="2" borderId="11" xfId="1" applyFont="1" applyFill="1" applyBorder="1"/>
    <xf numFmtId="0" fontId="12" fillId="0" borderId="0" xfId="0" applyFont="1"/>
    <xf numFmtId="44" fontId="15" fillId="0" borderId="13" xfId="2" applyFont="1" applyBorder="1"/>
    <xf numFmtId="165" fontId="14" fillId="0" borderId="0" xfId="2" applyNumberFormat="1" applyFont="1" applyBorder="1"/>
    <xf numFmtId="44" fontId="14" fillId="0" borderId="0" xfId="2" applyFont="1"/>
    <xf numFmtId="0" fontId="15" fillId="0" borderId="3" xfId="0" applyFont="1" applyBorder="1" applyAlignment="1">
      <alignment horizontal="center"/>
    </xf>
    <xf numFmtId="0" fontId="15" fillId="0" borderId="3" xfId="0" applyFont="1" applyBorder="1"/>
    <xf numFmtId="43" fontId="14" fillId="0" borderId="3" xfId="1" applyFont="1" applyBorder="1"/>
    <xf numFmtId="0" fontId="14" fillId="0" borderId="3" xfId="0" applyFont="1" applyBorder="1"/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 wrapText="1"/>
    </xf>
    <xf numFmtId="14" fontId="14" fillId="0" borderId="1" xfId="0" applyNumberFormat="1" applyFont="1" applyBorder="1" applyAlignment="1">
      <alignment horizontal="center"/>
    </xf>
    <xf numFmtId="44" fontId="14" fillId="0" borderId="2" xfId="0" applyNumberFormat="1" applyFont="1" applyBorder="1"/>
    <xf numFmtId="43" fontId="14" fillId="0" borderId="2" xfId="0" applyNumberFormat="1" applyFont="1" applyBorder="1"/>
    <xf numFmtId="43" fontId="14" fillId="0" borderId="8" xfId="0" applyNumberFormat="1" applyFont="1" applyBorder="1"/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3" fontId="14" fillId="0" borderId="0" xfId="1" applyFont="1" applyBorder="1" applyAlignment="1">
      <alignment horizontal="center"/>
    </xf>
    <xf numFmtId="43" fontId="14" fillId="0" borderId="5" xfId="1" applyFont="1" applyBorder="1" applyAlignment="1">
      <alignment horizontal="center"/>
    </xf>
    <xf numFmtId="43" fontId="20" fillId="0" borderId="0" xfId="1" applyFont="1" applyBorder="1" applyAlignment="1">
      <alignment horizontal="center"/>
    </xf>
    <xf numFmtId="43" fontId="14" fillId="0" borderId="4" xfId="1" applyFont="1" applyBorder="1" applyAlignment="1">
      <alignment horizontal="center"/>
    </xf>
    <xf numFmtId="43" fontId="14" fillId="0" borderId="6" xfId="1" applyFont="1" applyBorder="1" applyAlignment="1">
      <alignment horizontal="center"/>
    </xf>
    <xf numFmtId="43" fontId="14" fillId="0" borderId="3" xfId="1" applyFont="1" applyBorder="1" applyAlignment="1">
      <alignment horizontal="center"/>
    </xf>
    <xf numFmtId="43" fontId="14" fillId="0" borderId="1" xfId="1" applyFont="1" applyBorder="1" applyAlignment="1">
      <alignment horizontal="center"/>
    </xf>
    <xf numFmtId="43" fontId="14" fillId="0" borderId="2" xfId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4" fontId="0" fillId="0" borderId="0" xfId="0" applyNumberFormat="1" applyFont="1" applyFill="1" applyBorder="1" applyAlignment="1" applyProtection="1"/>
    <xf numFmtId="4" fontId="0" fillId="0" borderId="0" xfId="0" applyNumberFormat="1" applyFont="1" applyFill="1" applyBorder="1" applyAlignment="1" applyProtection="1"/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urrency" xfId="2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Percent" xfId="3" builtinId="5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49</xdr:row>
      <xdr:rowOff>85725</xdr:rowOff>
    </xdr:from>
    <xdr:to>
      <xdr:col>2</xdr:col>
      <xdr:colOff>104775</xdr:colOff>
      <xdr:row>51</xdr:row>
      <xdr:rowOff>95250</xdr:rowOff>
    </xdr:to>
    <xdr:pic>
      <xdr:nvPicPr>
        <xdr:cNvPr id="1025" name="Picture 9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429875"/>
          <a:ext cx="24479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962025</xdr:colOff>
      <xdr:row>7</xdr:row>
      <xdr:rowOff>0</xdr:rowOff>
    </xdr:from>
    <xdr:to>
      <xdr:col>5</xdr:col>
      <xdr:colOff>781050</xdr:colOff>
      <xdr:row>15</xdr:row>
      <xdr:rowOff>85725</xdr:rowOff>
    </xdr:to>
    <xdr:pic>
      <xdr:nvPicPr>
        <xdr:cNvPr id="1026" name="Picture 8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025" y="2047875"/>
          <a:ext cx="5724525" cy="161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49</xdr:row>
      <xdr:rowOff>85725</xdr:rowOff>
    </xdr:from>
    <xdr:to>
      <xdr:col>2</xdr:col>
      <xdr:colOff>104775</xdr:colOff>
      <xdr:row>51</xdr:row>
      <xdr:rowOff>66675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00000000-0008-0000-07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0429875"/>
          <a:ext cx="24479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13607</xdr:colOff>
      <xdr:row>7</xdr:row>
      <xdr:rowOff>40822</xdr:rowOff>
    </xdr:from>
    <xdr:to>
      <xdr:col>5</xdr:col>
      <xdr:colOff>1016453</xdr:colOff>
      <xdr:row>15</xdr:row>
      <xdr:rowOff>126547</xdr:rowOff>
    </xdr:to>
    <xdr:pic>
      <xdr:nvPicPr>
        <xdr:cNvPr id="3" name="Picture 8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428" y="2095501"/>
          <a:ext cx="5738132" cy="16233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tabSelected="1" topLeftCell="A35" zoomScale="70" zoomScaleNormal="70" workbookViewId="0">
      <selection activeCell="A37" sqref="A37"/>
    </sheetView>
  </sheetViews>
  <sheetFormatPr defaultRowHeight="14.4" x14ac:dyDescent="0.3"/>
  <cols>
    <col min="1" max="7" width="17.6640625" customWidth="1"/>
  </cols>
  <sheetData>
    <row r="1" spans="1:9" x14ac:dyDescent="0.3">
      <c r="A1" s="3"/>
      <c r="B1" s="3"/>
      <c r="C1" s="3"/>
      <c r="D1" s="3"/>
      <c r="E1" s="3"/>
      <c r="F1" s="3"/>
      <c r="G1" s="3"/>
    </row>
    <row r="2" spans="1:9" x14ac:dyDescent="0.3">
      <c r="A2" s="113"/>
      <c r="B2" s="114"/>
      <c r="C2" s="115"/>
      <c r="D2" s="116"/>
      <c r="E2" s="116"/>
      <c r="F2" s="116"/>
      <c r="G2" s="117"/>
      <c r="H2" s="35"/>
      <c r="I2" s="35"/>
    </row>
    <row r="3" spans="1:9" ht="15" thickBot="1" x14ac:dyDescent="0.35">
      <c r="A3" s="30"/>
      <c r="B3" s="31"/>
      <c r="C3" s="32"/>
      <c r="D3" s="33"/>
      <c r="E3" s="33"/>
      <c r="F3" s="33"/>
      <c r="G3" s="34"/>
      <c r="H3" s="35"/>
      <c r="I3" s="35"/>
    </row>
    <row r="4" spans="1:9" ht="42" customHeight="1" x14ac:dyDescent="0.3">
      <c r="A4" s="142" t="s">
        <v>15</v>
      </c>
      <c r="B4" s="143"/>
      <c r="C4" s="143"/>
      <c r="D4" s="143"/>
      <c r="E4" s="143"/>
      <c r="F4" s="143"/>
      <c r="G4" s="144"/>
      <c r="H4" s="4"/>
      <c r="I4" s="4"/>
    </row>
    <row r="5" spans="1:9" ht="42" customHeight="1" x14ac:dyDescent="0.5">
      <c r="A5" s="145" t="s">
        <v>16</v>
      </c>
      <c r="B5" s="146"/>
      <c r="C5" s="146"/>
      <c r="D5" s="146"/>
      <c r="E5" s="146"/>
      <c r="F5" s="146"/>
      <c r="G5" s="147"/>
    </row>
    <row r="6" spans="1:9" ht="15.6" x14ac:dyDescent="0.3">
      <c r="A6" s="8"/>
      <c r="B6" s="6"/>
      <c r="C6" s="9"/>
      <c r="D6" s="6"/>
      <c r="E6" s="6"/>
      <c r="F6" s="6"/>
      <c r="G6" s="7"/>
    </row>
    <row r="7" spans="1:9" ht="15.6" x14ac:dyDescent="0.3">
      <c r="A7" s="8"/>
      <c r="B7" s="6"/>
      <c r="C7" s="9"/>
      <c r="D7" s="6"/>
      <c r="E7" s="6"/>
      <c r="F7" s="6"/>
      <c r="G7" s="7"/>
    </row>
    <row r="8" spans="1:9" ht="15.6" x14ac:dyDescent="0.3">
      <c r="A8" s="1"/>
      <c r="B8" s="118"/>
      <c r="C8" s="118"/>
      <c r="G8" s="2"/>
    </row>
    <row r="9" spans="1:9" x14ac:dyDescent="0.3">
      <c r="A9" s="10"/>
      <c r="G9" s="2"/>
    </row>
    <row r="10" spans="1:9" x14ac:dyDescent="0.3">
      <c r="A10" s="1"/>
      <c r="G10" s="2"/>
    </row>
    <row r="11" spans="1:9" x14ac:dyDescent="0.3">
      <c r="A11" s="1"/>
      <c r="C11" s="6"/>
      <c r="D11" s="6"/>
      <c r="E11" s="6"/>
      <c r="F11" s="6"/>
      <c r="G11" s="7"/>
    </row>
    <row r="12" spans="1:9" x14ac:dyDescent="0.3">
      <c r="A12" s="1"/>
      <c r="C12" s="6"/>
      <c r="D12" s="6"/>
      <c r="E12" s="6"/>
      <c r="F12" s="6"/>
      <c r="G12" s="7"/>
    </row>
    <row r="13" spans="1:9" x14ac:dyDescent="0.3">
      <c r="A13" s="11"/>
      <c r="C13" s="12"/>
      <c r="D13" s="12"/>
      <c r="E13" s="12"/>
      <c r="F13" s="6"/>
      <c r="G13" s="13"/>
    </row>
    <row r="14" spans="1:9" x14ac:dyDescent="0.3">
      <c r="A14" s="14"/>
      <c r="C14" s="6"/>
      <c r="D14" s="6"/>
      <c r="E14" s="6"/>
      <c r="F14" s="6"/>
      <c r="G14" s="7"/>
    </row>
    <row r="15" spans="1:9" x14ac:dyDescent="0.3">
      <c r="A15" s="5"/>
      <c r="C15" s="6"/>
      <c r="D15" s="6"/>
      <c r="E15" s="6"/>
      <c r="F15" s="6"/>
      <c r="G15" s="7"/>
    </row>
    <row r="16" spans="1:9" x14ac:dyDescent="0.3">
      <c r="A16" s="5"/>
      <c r="C16" s="6"/>
      <c r="D16" s="6"/>
      <c r="E16" s="6"/>
      <c r="F16" s="6"/>
      <c r="G16" s="7"/>
    </row>
    <row r="17" spans="1:7" x14ac:dyDescent="0.3">
      <c r="A17" s="5"/>
      <c r="C17" s="6"/>
      <c r="D17" s="6"/>
      <c r="E17" s="6"/>
      <c r="F17" s="6"/>
      <c r="G17" s="7"/>
    </row>
    <row r="18" spans="1:7" x14ac:dyDescent="0.3">
      <c r="A18" s="5"/>
      <c r="C18" s="6"/>
      <c r="D18" s="6"/>
      <c r="E18" s="6"/>
      <c r="F18" s="6"/>
      <c r="G18" s="7"/>
    </row>
    <row r="19" spans="1:7" x14ac:dyDescent="0.3">
      <c r="A19" s="5"/>
      <c r="C19" s="6"/>
      <c r="D19" s="6"/>
      <c r="E19" s="6"/>
      <c r="F19" s="6"/>
      <c r="G19" s="7"/>
    </row>
    <row r="20" spans="1:7" ht="15" thickBot="1" x14ac:dyDescent="0.35">
      <c r="A20" s="15"/>
      <c r="B20" s="37"/>
      <c r="C20" s="16"/>
      <c r="D20" s="16"/>
      <c r="E20" s="16"/>
      <c r="F20" s="16"/>
      <c r="G20" s="17"/>
    </row>
    <row r="21" spans="1:7" x14ac:dyDescent="0.3">
      <c r="A21" s="1"/>
      <c r="G21" s="2"/>
    </row>
    <row r="22" spans="1:7" x14ac:dyDescent="0.3">
      <c r="A22" s="1"/>
      <c r="G22" s="2"/>
    </row>
    <row r="23" spans="1:7" x14ac:dyDescent="0.3">
      <c r="A23" s="1"/>
      <c r="G23" s="2"/>
    </row>
    <row r="24" spans="1:7" x14ac:dyDescent="0.3">
      <c r="A24" s="1"/>
      <c r="G24" s="2"/>
    </row>
    <row r="25" spans="1:7" x14ac:dyDescent="0.3">
      <c r="A25" s="1"/>
      <c r="G25" s="2"/>
    </row>
    <row r="26" spans="1:7" x14ac:dyDescent="0.3">
      <c r="A26" s="1"/>
      <c r="G26" s="2"/>
    </row>
    <row r="27" spans="1:7" ht="21.75" customHeight="1" x14ac:dyDescent="0.4">
      <c r="A27" s="136" t="s">
        <v>11</v>
      </c>
      <c r="B27" s="137"/>
      <c r="C27" s="137"/>
      <c r="D27" s="137"/>
      <c r="E27" s="137"/>
      <c r="F27" s="137"/>
      <c r="G27" s="138"/>
    </row>
    <row r="28" spans="1:7" ht="21.75" customHeight="1" x14ac:dyDescent="0.4">
      <c r="A28" s="136" t="s">
        <v>28</v>
      </c>
      <c r="B28" s="137"/>
      <c r="C28" s="137"/>
      <c r="D28" s="137"/>
      <c r="E28" s="137"/>
      <c r="F28" s="137"/>
      <c r="G28" s="138"/>
    </row>
    <row r="29" spans="1:7" ht="15.6" x14ac:dyDescent="0.3">
      <c r="A29" s="18"/>
      <c r="B29" s="19"/>
      <c r="C29" s="19"/>
      <c r="D29" s="19"/>
      <c r="E29" s="19"/>
      <c r="F29" s="19"/>
      <c r="G29" s="20"/>
    </row>
    <row r="30" spans="1:7" ht="15.6" x14ac:dyDescent="0.3">
      <c r="A30" s="18"/>
      <c r="B30" s="19"/>
      <c r="C30" s="19"/>
      <c r="D30" s="19"/>
      <c r="E30" s="19"/>
      <c r="F30" s="19"/>
      <c r="G30" s="20"/>
    </row>
    <row r="31" spans="1:7" ht="15.6" x14ac:dyDescent="0.3">
      <c r="A31" s="18"/>
      <c r="B31" s="19"/>
      <c r="C31" s="19"/>
      <c r="D31" s="19"/>
      <c r="E31" s="19"/>
      <c r="F31" s="19"/>
      <c r="G31" s="20"/>
    </row>
    <row r="32" spans="1:7" ht="15.6" x14ac:dyDescent="0.3">
      <c r="A32" s="18"/>
      <c r="B32" s="19"/>
      <c r="C32" s="19"/>
      <c r="D32" s="19"/>
      <c r="E32" s="19"/>
      <c r="F32" s="19"/>
      <c r="G32" s="20"/>
    </row>
    <row r="33" spans="1:7" x14ac:dyDescent="0.3">
      <c r="A33" s="1"/>
      <c r="G33" s="2"/>
    </row>
    <row r="34" spans="1:7" x14ac:dyDescent="0.3">
      <c r="A34" s="1"/>
      <c r="G34" s="2"/>
    </row>
    <row r="35" spans="1:7" x14ac:dyDescent="0.3">
      <c r="A35" s="1"/>
      <c r="G35" s="2"/>
    </row>
    <row r="36" spans="1:7" ht="21" x14ac:dyDescent="0.4">
      <c r="A36" s="139">
        <v>45169</v>
      </c>
      <c r="B36" s="140"/>
      <c r="C36" s="140"/>
      <c r="D36" s="140"/>
      <c r="E36" s="140"/>
      <c r="F36" s="140"/>
      <c r="G36" s="141"/>
    </row>
    <row r="37" spans="1:7" x14ac:dyDescent="0.3">
      <c r="A37" s="1"/>
      <c r="G37" s="2"/>
    </row>
    <row r="38" spans="1:7" x14ac:dyDescent="0.3">
      <c r="A38" s="1"/>
      <c r="G38" s="2"/>
    </row>
    <row r="39" spans="1:7" x14ac:dyDescent="0.3">
      <c r="A39" s="1"/>
      <c r="G39" s="2"/>
    </row>
    <row r="40" spans="1:7" x14ac:dyDescent="0.3">
      <c r="A40" s="1"/>
      <c r="G40" s="2"/>
    </row>
    <row r="41" spans="1:7" x14ac:dyDescent="0.3">
      <c r="A41" s="1"/>
      <c r="G41" s="2"/>
    </row>
    <row r="42" spans="1:7" x14ac:dyDescent="0.3">
      <c r="A42" s="1"/>
      <c r="G42" s="2"/>
    </row>
    <row r="43" spans="1:7" x14ac:dyDescent="0.3">
      <c r="A43" s="1"/>
      <c r="G43" s="2"/>
    </row>
    <row r="44" spans="1:7" x14ac:dyDescent="0.3">
      <c r="A44" s="1"/>
      <c r="G44" s="2"/>
    </row>
    <row r="45" spans="1:7" x14ac:dyDescent="0.3">
      <c r="A45" s="1"/>
      <c r="G45" s="2"/>
    </row>
    <row r="46" spans="1:7" x14ac:dyDescent="0.3">
      <c r="A46" s="21"/>
      <c r="B46" s="22"/>
      <c r="C46" s="22"/>
      <c r="D46" s="22"/>
      <c r="E46" s="22"/>
      <c r="F46" s="22"/>
      <c r="G46" s="23"/>
    </row>
    <row r="47" spans="1:7" x14ac:dyDescent="0.3">
      <c r="A47" s="21"/>
      <c r="B47" s="22"/>
      <c r="C47" s="22"/>
      <c r="D47" s="22"/>
      <c r="E47" s="22"/>
      <c r="F47" s="22"/>
      <c r="G47" s="23"/>
    </row>
    <row r="48" spans="1:7" x14ac:dyDescent="0.3">
      <c r="A48" s="5"/>
      <c r="B48" s="6"/>
      <c r="C48" s="6"/>
      <c r="D48" s="6"/>
      <c r="E48" s="6"/>
      <c r="F48" s="6"/>
      <c r="G48" s="7"/>
    </row>
    <row r="49" spans="1:7" x14ac:dyDescent="0.3">
      <c r="A49" s="5"/>
      <c r="B49" s="6"/>
      <c r="C49" s="6"/>
      <c r="D49" s="6"/>
      <c r="E49" s="6"/>
      <c r="F49" s="6"/>
      <c r="G49" s="24" t="s">
        <v>12</v>
      </c>
    </row>
    <row r="50" spans="1:7" x14ac:dyDescent="0.3">
      <c r="A50" s="25"/>
      <c r="B50" s="26"/>
      <c r="C50" s="26"/>
      <c r="D50" s="26"/>
      <c r="E50" s="26"/>
      <c r="F50" s="26"/>
      <c r="G50" s="24" t="s">
        <v>13</v>
      </c>
    </row>
    <row r="51" spans="1:7" x14ac:dyDescent="0.3">
      <c r="A51" s="25"/>
      <c r="B51" s="26"/>
      <c r="C51" s="26"/>
      <c r="D51" s="26"/>
      <c r="E51" s="26"/>
      <c r="F51" s="26"/>
      <c r="G51" s="24" t="s">
        <v>29</v>
      </c>
    </row>
    <row r="52" spans="1:7" x14ac:dyDescent="0.3">
      <c r="A52" s="25"/>
      <c r="B52" s="26"/>
      <c r="C52" s="26"/>
      <c r="D52" s="26"/>
      <c r="E52" s="26"/>
      <c r="F52" s="26"/>
      <c r="G52" s="24" t="s">
        <v>30</v>
      </c>
    </row>
    <row r="53" spans="1:7" x14ac:dyDescent="0.3">
      <c r="A53" s="25"/>
      <c r="B53" s="26"/>
      <c r="C53" s="26"/>
      <c r="D53" s="26"/>
      <c r="E53" s="26"/>
      <c r="F53" s="26"/>
      <c r="G53" s="24" t="s">
        <v>14</v>
      </c>
    </row>
    <row r="54" spans="1:7" x14ac:dyDescent="0.3">
      <c r="A54" s="27"/>
      <c r="B54" s="28"/>
      <c r="C54" s="28"/>
      <c r="D54" s="28"/>
      <c r="E54" s="28"/>
      <c r="F54" s="28"/>
      <c r="G54" s="29"/>
    </row>
  </sheetData>
  <mergeCells count="5">
    <mergeCell ref="A27:G27"/>
    <mergeCell ref="A28:G28"/>
    <mergeCell ref="A36:G36"/>
    <mergeCell ref="A4:G4"/>
    <mergeCell ref="A5:G5"/>
  </mergeCells>
  <printOptions horizontalCentered="1"/>
  <pageMargins left="0.7" right="0.7" top="0.75" bottom="0.75" header="0.3" footer="0.3"/>
  <pageSetup scale="7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 tint="0.79998168889431442"/>
    <pageSetUpPr fitToPage="1"/>
  </sheetPr>
  <dimension ref="A1:Q69"/>
  <sheetViews>
    <sheetView zoomScaleNormal="100" workbookViewId="0">
      <selection activeCell="C64" sqref="C64"/>
    </sheetView>
  </sheetViews>
  <sheetFormatPr defaultRowHeight="14.4" x14ac:dyDescent="0.3"/>
  <cols>
    <col min="1" max="1" width="13.44140625" style="42" bestFit="1" customWidth="1"/>
    <col min="2" max="2" width="13.44140625" style="42" hidden="1" customWidth="1"/>
    <col min="3" max="3" width="18.88671875" style="58" customWidth="1"/>
    <col min="4" max="4" width="7.88671875" style="59" bestFit="1" customWidth="1"/>
    <col min="5" max="6" width="18" style="58" customWidth="1"/>
    <col min="7" max="7" width="20.5546875" style="58" bestFit="1" customWidth="1"/>
    <col min="8" max="9" width="9.109375" style="42"/>
    <col min="10" max="10" width="12" style="42" bestFit="1" customWidth="1"/>
    <col min="11" max="17" width="9.109375" style="42"/>
  </cols>
  <sheetData>
    <row r="1" spans="1:10" x14ac:dyDescent="0.3">
      <c r="A1" s="38"/>
      <c r="B1" s="82"/>
      <c r="C1" s="39"/>
      <c r="D1" s="40"/>
      <c r="E1" s="39"/>
      <c r="F1" s="39"/>
      <c r="G1" s="41"/>
    </row>
    <row r="2" spans="1:10" x14ac:dyDescent="0.3">
      <c r="A2" s="43"/>
      <c r="B2" s="78"/>
      <c r="C2" s="44"/>
      <c r="D2" s="45"/>
      <c r="E2" s="44"/>
      <c r="F2" s="44"/>
      <c r="G2" s="46"/>
    </row>
    <row r="3" spans="1:10" ht="22.5" customHeight="1" x14ac:dyDescent="0.3">
      <c r="A3" s="148" t="str">
        <f>+'2020 Notes'!A3:F3</f>
        <v>Harris County Department of Education</v>
      </c>
      <c r="B3" s="149"/>
      <c r="C3" s="149"/>
      <c r="D3" s="149"/>
      <c r="E3" s="149"/>
      <c r="F3" s="149"/>
      <c r="G3" s="150"/>
    </row>
    <row r="4" spans="1:10" x14ac:dyDescent="0.3">
      <c r="A4" s="47"/>
      <c r="C4" s="151" t="s">
        <v>26</v>
      </c>
      <c r="D4" s="151"/>
      <c r="E4" s="151"/>
      <c r="F4" s="151"/>
      <c r="G4" s="48"/>
    </row>
    <row r="5" spans="1:10" ht="15" thickBot="1" x14ac:dyDescent="0.35">
      <c r="A5" s="49"/>
      <c r="B5" s="103"/>
      <c r="C5" s="152"/>
      <c r="D5" s="152"/>
      <c r="E5" s="152"/>
      <c r="F5" s="152"/>
      <c r="G5" s="50"/>
    </row>
    <row r="6" spans="1:10" x14ac:dyDescent="0.3">
      <c r="A6" s="47"/>
      <c r="C6" s="51"/>
      <c r="D6" s="52"/>
      <c r="E6" s="51"/>
      <c r="F6" s="51"/>
      <c r="G6" s="48"/>
    </row>
    <row r="7" spans="1:10" ht="15.6" x14ac:dyDescent="0.4">
      <c r="A7" s="47"/>
      <c r="C7" s="153"/>
      <c r="D7" s="153"/>
      <c r="E7" s="153"/>
      <c r="F7" s="153"/>
      <c r="G7" s="48"/>
    </row>
    <row r="8" spans="1:10" ht="25.5" customHeight="1" x14ac:dyDescent="0.3">
      <c r="A8" s="54" t="s">
        <v>0</v>
      </c>
      <c r="B8" s="104" t="s">
        <v>23</v>
      </c>
      <c r="C8" s="106" t="s">
        <v>24</v>
      </c>
      <c r="D8" s="56" t="s">
        <v>2</v>
      </c>
      <c r="E8" s="55" t="s">
        <v>3</v>
      </c>
      <c r="F8" s="55" t="s">
        <v>4</v>
      </c>
      <c r="G8" s="67" t="s">
        <v>5</v>
      </c>
    </row>
    <row r="9" spans="1:10" hidden="1" x14ac:dyDescent="0.3">
      <c r="A9" s="60">
        <v>41685</v>
      </c>
      <c r="B9" s="53"/>
      <c r="C9" s="97">
        <v>0</v>
      </c>
      <c r="D9" s="52">
        <v>0</v>
      </c>
      <c r="E9" s="97">
        <v>0</v>
      </c>
      <c r="F9" s="97">
        <f>+C9+E9</f>
        <v>0</v>
      </c>
      <c r="G9" s="98">
        <v>0</v>
      </c>
    </row>
    <row r="10" spans="1:10" hidden="1" x14ac:dyDescent="0.3">
      <c r="A10" s="60">
        <v>41866</v>
      </c>
      <c r="B10" s="53"/>
      <c r="C10" s="97">
        <v>0</v>
      </c>
      <c r="D10" s="52">
        <v>2.4E-2</v>
      </c>
      <c r="E10" s="97">
        <v>0</v>
      </c>
      <c r="F10" s="97">
        <f t="shared" ref="F10:F63" si="0">+C10+E10</f>
        <v>0</v>
      </c>
      <c r="G10" s="98">
        <f>+F9+F10</f>
        <v>0</v>
      </c>
    </row>
    <row r="11" spans="1:10" hidden="1" x14ac:dyDescent="0.3">
      <c r="A11" s="60">
        <v>42323</v>
      </c>
      <c r="B11" s="97">
        <v>0</v>
      </c>
      <c r="C11" s="97">
        <v>0</v>
      </c>
      <c r="D11"/>
      <c r="E11" s="97">
        <v>0</v>
      </c>
      <c r="F11" s="97">
        <f t="shared" si="0"/>
        <v>0</v>
      </c>
      <c r="G11" s="98">
        <v>0</v>
      </c>
    </row>
    <row r="12" spans="1:10" hidden="1" x14ac:dyDescent="0.3">
      <c r="A12" s="60">
        <v>42505</v>
      </c>
      <c r="B12" s="51">
        <v>0</v>
      </c>
      <c r="C12" s="51">
        <v>451428.57</v>
      </c>
      <c r="D12" s="52">
        <v>0</v>
      </c>
      <c r="E12" s="51">
        <v>0</v>
      </c>
      <c r="F12" s="51">
        <f t="shared" si="0"/>
        <v>451428.57</v>
      </c>
      <c r="G12" s="48">
        <f>+F11+F12</f>
        <v>451428.57</v>
      </c>
    </row>
    <row r="13" spans="1:10" hidden="1" x14ac:dyDescent="0.3">
      <c r="A13" s="60">
        <v>42689</v>
      </c>
      <c r="B13" s="51">
        <v>0</v>
      </c>
      <c r="C13" s="97">
        <v>0</v>
      </c>
      <c r="D13"/>
      <c r="E13" s="97">
        <v>0</v>
      </c>
      <c r="F13" s="97">
        <f t="shared" si="0"/>
        <v>0</v>
      </c>
      <c r="G13" s="98"/>
      <c r="J13" s="100">
        <f>6320000-C64</f>
        <v>6320000</v>
      </c>
    </row>
    <row r="14" spans="1:10" hidden="1" x14ac:dyDescent="0.3">
      <c r="A14" s="60">
        <v>42870</v>
      </c>
      <c r="B14" s="51">
        <v>0</v>
      </c>
      <c r="C14" s="51">
        <v>451428.57</v>
      </c>
      <c r="D14" s="52">
        <v>0</v>
      </c>
      <c r="E14" s="51">
        <v>0</v>
      </c>
      <c r="F14" s="51">
        <f t="shared" si="0"/>
        <v>451428.57</v>
      </c>
      <c r="G14" s="48">
        <f>+F13+F14</f>
        <v>451428.57</v>
      </c>
    </row>
    <row r="15" spans="1:10" hidden="1" x14ac:dyDescent="0.3">
      <c r="A15" s="60">
        <v>43054</v>
      </c>
      <c r="B15" s="51">
        <v>0</v>
      </c>
      <c r="C15" s="51">
        <v>0</v>
      </c>
      <c r="D15" s="52"/>
      <c r="E15" s="51">
        <v>0</v>
      </c>
      <c r="F15" s="51">
        <f t="shared" si="0"/>
        <v>0</v>
      </c>
      <c r="G15" s="48"/>
    </row>
    <row r="16" spans="1:10" hidden="1" x14ac:dyDescent="0.3">
      <c r="A16" s="60">
        <v>43235</v>
      </c>
      <c r="B16" s="51">
        <v>0</v>
      </c>
      <c r="C16" s="51">
        <v>451428.57</v>
      </c>
      <c r="D16" s="52">
        <v>0</v>
      </c>
      <c r="E16" s="51">
        <v>0</v>
      </c>
      <c r="F16" s="51">
        <f t="shared" si="0"/>
        <v>451428.57</v>
      </c>
      <c r="G16" s="48">
        <f>+F15+F16</f>
        <v>451428.57</v>
      </c>
    </row>
    <row r="17" spans="1:7" hidden="1" x14ac:dyDescent="0.3">
      <c r="A17" s="60">
        <v>43419</v>
      </c>
      <c r="B17" s="51">
        <v>0</v>
      </c>
      <c r="C17" s="51">
        <v>0</v>
      </c>
      <c r="D17" s="52"/>
      <c r="E17" s="51">
        <v>0</v>
      </c>
      <c r="F17" s="51">
        <f t="shared" si="0"/>
        <v>0</v>
      </c>
      <c r="G17" s="48"/>
    </row>
    <row r="18" spans="1:7" hidden="1" x14ac:dyDescent="0.3">
      <c r="A18" s="60">
        <v>43600</v>
      </c>
      <c r="B18" s="51">
        <v>0</v>
      </c>
      <c r="C18" s="51">
        <v>451428.57</v>
      </c>
      <c r="D18" s="52">
        <v>0</v>
      </c>
      <c r="E18" s="51">
        <v>0</v>
      </c>
      <c r="F18" s="51">
        <f t="shared" si="0"/>
        <v>451428.57</v>
      </c>
      <c r="G18" s="48">
        <f>+F17+F18</f>
        <v>451428.57</v>
      </c>
    </row>
    <row r="19" spans="1:7" hidden="1" x14ac:dyDescent="0.3">
      <c r="A19" s="60">
        <v>43784</v>
      </c>
      <c r="B19" s="51">
        <v>0</v>
      </c>
      <c r="C19" s="51">
        <v>0</v>
      </c>
      <c r="D19" s="52"/>
      <c r="E19" s="51">
        <v>0</v>
      </c>
      <c r="F19" s="51">
        <f t="shared" si="0"/>
        <v>0</v>
      </c>
      <c r="G19" s="48"/>
    </row>
    <row r="20" spans="1:7" hidden="1" x14ac:dyDescent="0.3">
      <c r="A20" s="60">
        <v>43966</v>
      </c>
      <c r="B20" s="51">
        <v>0</v>
      </c>
      <c r="C20" s="51">
        <v>0</v>
      </c>
      <c r="D20" s="52">
        <v>0</v>
      </c>
      <c r="E20" s="51">
        <v>0</v>
      </c>
      <c r="F20" s="51">
        <f t="shared" si="0"/>
        <v>0</v>
      </c>
      <c r="G20" s="48">
        <f>+F19+F20</f>
        <v>0</v>
      </c>
    </row>
    <row r="21" spans="1:7" hidden="1" x14ac:dyDescent="0.3">
      <c r="A21" s="60">
        <v>44145</v>
      </c>
      <c r="B21" s="51">
        <v>0</v>
      </c>
      <c r="C21" s="97">
        <v>0</v>
      </c>
      <c r="D21" s="52"/>
      <c r="E21" s="97">
        <v>0</v>
      </c>
      <c r="F21" s="97">
        <f t="shared" si="0"/>
        <v>0</v>
      </c>
      <c r="G21" s="98">
        <v>0</v>
      </c>
    </row>
    <row r="22" spans="1:7" hidden="1" x14ac:dyDescent="0.3">
      <c r="A22" s="60">
        <v>44326</v>
      </c>
      <c r="B22" s="51">
        <v>0</v>
      </c>
      <c r="C22" s="51">
        <v>451428.57</v>
      </c>
      <c r="D22" s="52">
        <v>0</v>
      </c>
      <c r="E22" s="51">
        <v>0</v>
      </c>
      <c r="F22" s="51">
        <f t="shared" si="0"/>
        <v>451428.57</v>
      </c>
      <c r="G22" s="48">
        <f>+F21+F22</f>
        <v>451428.57</v>
      </c>
    </row>
    <row r="23" spans="1:7" hidden="1" x14ac:dyDescent="0.3">
      <c r="A23" s="60">
        <v>44510</v>
      </c>
      <c r="B23" s="51">
        <v>0</v>
      </c>
      <c r="C23" s="97">
        <v>0</v>
      </c>
      <c r="D23" s="52"/>
      <c r="E23" s="97">
        <v>0</v>
      </c>
      <c r="F23" s="97">
        <f t="shared" si="0"/>
        <v>0</v>
      </c>
      <c r="G23" s="98">
        <v>0</v>
      </c>
    </row>
    <row r="24" spans="1:7" hidden="1" x14ac:dyDescent="0.3">
      <c r="A24" s="60">
        <v>44691</v>
      </c>
      <c r="B24" s="51">
        <v>0</v>
      </c>
      <c r="C24" s="51">
        <v>0</v>
      </c>
      <c r="D24" s="52">
        <v>0</v>
      </c>
      <c r="E24" s="51">
        <v>0</v>
      </c>
      <c r="F24" s="51">
        <f t="shared" si="0"/>
        <v>0</v>
      </c>
      <c r="G24" s="48">
        <f>+F23+F24</f>
        <v>0</v>
      </c>
    </row>
    <row r="25" spans="1:7" x14ac:dyDescent="0.3">
      <c r="A25" s="60">
        <v>44875</v>
      </c>
      <c r="B25" s="51">
        <v>0</v>
      </c>
      <c r="C25" s="97">
        <v>0</v>
      </c>
      <c r="D25" s="97"/>
      <c r="E25" s="97">
        <v>0</v>
      </c>
      <c r="F25" s="97">
        <f t="shared" si="0"/>
        <v>0</v>
      </c>
      <c r="G25" s="98">
        <v>0</v>
      </c>
    </row>
    <row r="26" spans="1:7" x14ac:dyDescent="0.3">
      <c r="A26" s="60">
        <v>45056</v>
      </c>
      <c r="B26" s="51">
        <v>0</v>
      </c>
      <c r="C26" s="51">
        <v>0</v>
      </c>
      <c r="D26" s="52">
        <v>0</v>
      </c>
      <c r="E26" s="51">
        <v>0</v>
      </c>
      <c r="F26" s="51">
        <f t="shared" si="0"/>
        <v>0</v>
      </c>
      <c r="G26" s="48">
        <f>+F25+F26</f>
        <v>0</v>
      </c>
    </row>
    <row r="27" spans="1:7" hidden="1" x14ac:dyDescent="0.3">
      <c r="A27" s="60">
        <v>45245</v>
      </c>
      <c r="B27" s="51">
        <v>0</v>
      </c>
      <c r="C27" s="51">
        <v>0</v>
      </c>
      <c r="D27" s="52"/>
      <c r="E27" s="51">
        <v>0</v>
      </c>
      <c r="F27" s="51">
        <f t="shared" si="0"/>
        <v>0</v>
      </c>
      <c r="G27" s="48"/>
    </row>
    <row r="28" spans="1:7" hidden="1" x14ac:dyDescent="0.3">
      <c r="A28" s="60">
        <v>45427</v>
      </c>
      <c r="B28" s="51">
        <v>0</v>
      </c>
      <c r="C28" s="51">
        <v>0</v>
      </c>
      <c r="D28" s="52">
        <v>0</v>
      </c>
      <c r="E28" s="51">
        <v>0</v>
      </c>
      <c r="F28" s="51">
        <f t="shared" si="0"/>
        <v>0</v>
      </c>
      <c r="G28" s="48">
        <f>+F27+F28</f>
        <v>0</v>
      </c>
    </row>
    <row r="29" spans="1:7" hidden="1" x14ac:dyDescent="0.3">
      <c r="A29" s="60">
        <v>45611</v>
      </c>
      <c r="B29" s="53"/>
      <c r="C29" s="51">
        <v>0</v>
      </c>
      <c r="D29" s="52"/>
      <c r="E29" s="51">
        <v>0</v>
      </c>
      <c r="F29" s="51">
        <f t="shared" si="0"/>
        <v>0</v>
      </c>
      <c r="G29" s="48"/>
    </row>
    <row r="30" spans="1:7" hidden="1" x14ac:dyDescent="0.3">
      <c r="A30" s="60">
        <v>45792</v>
      </c>
      <c r="B30" s="53"/>
      <c r="C30" s="51">
        <v>0</v>
      </c>
      <c r="D30" s="51"/>
      <c r="E30" s="51">
        <v>0</v>
      </c>
      <c r="F30" s="51">
        <f t="shared" si="0"/>
        <v>0</v>
      </c>
      <c r="G30" s="48">
        <f>+F29+F30</f>
        <v>0</v>
      </c>
    </row>
    <row r="31" spans="1:7" hidden="1" x14ac:dyDescent="0.3">
      <c r="A31" s="60">
        <v>45976</v>
      </c>
      <c r="B31" s="53"/>
      <c r="C31" s="51">
        <v>0</v>
      </c>
      <c r="D31" s="51"/>
      <c r="E31" s="51">
        <v>0</v>
      </c>
      <c r="F31" s="51">
        <f t="shared" si="0"/>
        <v>0</v>
      </c>
      <c r="G31" s="48"/>
    </row>
    <row r="32" spans="1:7" hidden="1" x14ac:dyDescent="0.3">
      <c r="A32" s="60">
        <v>46157</v>
      </c>
      <c r="B32" s="53"/>
      <c r="C32" s="51">
        <v>0</v>
      </c>
      <c r="D32" s="51"/>
      <c r="E32" s="51">
        <v>0</v>
      </c>
      <c r="F32" s="51">
        <f t="shared" si="0"/>
        <v>0</v>
      </c>
      <c r="G32" s="48">
        <f>+F31+F32</f>
        <v>0</v>
      </c>
    </row>
    <row r="33" spans="1:7" hidden="1" x14ac:dyDescent="0.3">
      <c r="A33" s="60">
        <v>46341</v>
      </c>
      <c r="B33" s="53"/>
      <c r="C33" s="51">
        <v>0</v>
      </c>
      <c r="D33" s="51"/>
      <c r="E33" s="51">
        <v>0</v>
      </c>
      <c r="F33" s="51">
        <f t="shared" si="0"/>
        <v>0</v>
      </c>
      <c r="G33" s="48"/>
    </row>
    <row r="34" spans="1:7" hidden="1" x14ac:dyDescent="0.3">
      <c r="A34" s="60">
        <v>46522</v>
      </c>
      <c r="B34" s="53"/>
      <c r="C34" s="51">
        <v>0</v>
      </c>
      <c r="D34" s="51"/>
      <c r="E34" s="51">
        <v>0</v>
      </c>
      <c r="F34" s="51">
        <f t="shared" si="0"/>
        <v>0</v>
      </c>
      <c r="G34" s="48">
        <f>+F33+F34</f>
        <v>0</v>
      </c>
    </row>
    <row r="35" spans="1:7" hidden="1" x14ac:dyDescent="0.3">
      <c r="A35" s="60">
        <v>46706</v>
      </c>
      <c r="B35" s="53"/>
      <c r="C35" s="51">
        <v>0</v>
      </c>
      <c r="D35" s="51"/>
      <c r="E35" s="51">
        <v>0</v>
      </c>
      <c r="F35" s="51">
        <f t="shared" si="0"/>
        <v>0</v>
      </c>
      <c r="G35" s="48"/>
    </row>
    <row r="36" spans="1:7" hidden="1" x14ac:dyDescent="0.3">
      <c r="A36" s="60">
        <v>46888</v>
      </c>
      <c r="B36" s="53"/>
      <c r="C36" s="51">
        <v>0</v>
      </c>
      <c r="D36" s="51"/>
      <c r="E36" s="51">
        <v>0</v>
      </c>
      <c r="F36" s="51">
        <f t="shared" si="0"/>
        <v>0</v>
      </c>
      <c r="G36" s="48">
        <f>+F35+F36</f>
        <v>0</v>
      </c>
    </row>
    <row r="37" spans="1:7" hidden="1" x14ac:dyDescent="0.3">
      <c r="A37" s="60">
        <v>47072</v>
      </c>
      <c r="B37" s="53"/>
      <c r="C37" s="51">
        <v>0</v>
      </c>
      <c r="D37" s="51"/>
      <c r="E37" s="51">
        <v>0</v>
      </c>
      <c r="F37" s="51">
        <f t="shared" si="0"/>
        <v>0</v>
      </c>
      <c r="G37" s="48"/>
    </row>
    <row r="38" spans="1:7" hidden="1" x14ac:dyDescent="0.3">
      <c r="A38" s="60">
        <v>47253</v>
      </c>
      <c r="B38" s="53"/>
      <c r="C38" s="51">
        <v>0</v>
      </c>
      <c r="D38" s="51"/>
      <c r="E38" s="51">
        <v>0</v>
      </c>
      <c r="F38" s="51">
        <f t="shared" si="0"/>
        <v>0</v>
      </c>
      <c r="G38" s="48">
        <f>+F37+F38</f>
        <v>0</v>
      </c>
    </row>
    <row r="39" spans="1:7" hidden="1" x14ac:dyDescent="0.3">
      <c r="A39" s="60">
        <v>47437</v>
      </c>
      <c r="B39" s="53"/>
      <c r="C39" s="51">
        <v>0</v>
      </c>
      <c r="D39" s="52"/>
      <c r="E39" s="51">
        <v>0</v>
      </c>
      <c r="F39" s="51">
        <f t="shared" si="0"/>
        <v>0</v>
      </c>
      <c r="G39" s="48"/>
    </row>
    <row r="40" spans="1:7" hidden="1" x14ac:dyDescent="0.3">
      <c r="A40" s="60">
        <v>47618</v>
      </c>
      <c r="B40" s="53"/>
      <c r="C40" s="51">
        <v>0</v>
      </c>
      <c r="D40" s="52"/>
      <c r="E40" s="51">
        <v>0</v>
      </c>
      <c r="F40" s="51">
        <f t="shared" si="0"/>
        <v>0</v>
      </c>
      <c r="G40" s="48">
        <f>+F39+F40</f>
        <v>0</v>
      </c>
    </row>
    <row r="41" spans="1:7" hidden="1" x14ac:dyDescent="0.3">
      <c r="A41" s="60">
        <v>47802</v>
      </c>
      <c r="B41" s="53"/>
      <c r="C41" s="51">
        <v>0</v>
      </c>
      <c r="D41" s="52"/>
      <c r="E41" s="51">
        <v>0</v>
      </c>
      <c r="F41" s="51">
        <f t="shared" si="0"/>
        <v>0</v>
      </c>
      <c r="G41" s="48"/>
    </row>
    <row r="42" spans="1:7" hidden="1" x14ac:dyDescent="0.3">
      <c r="A42" s="60">
        <v>47983</v>
      </c>
      <c r="B42" s="53"/>
      <c r="C42" s="51">
        <v>0</v>
      </c>
      <c r="D42" s="52"/>
      <c r="E42" s="51">
        <v>0</v>
      </c>
      <c r="F42" s="51">
        <f t="shared" si="0"/>
        <v>0</v>
      </c>
      <c r="G42" s="48">
        <f>+F41+F42</f>
        <v>0</v>
      </c>
    </row>
    <row r="43" spans="1:7" hidden="1" x14ac:dyDescent="0.3">
      <c r="A43" s="60">
        <v>48167</v>
      </c>
      <c r="B43" s="53"/>
      <c r="C43" s="51">
        <v>0</v>
      </c>
      <c r="D43" s="52"/>
      <c r="E43" s="51">
        <v>0</v>
      </c>
      <c r="F43" s="51">
        <f t="shared" si="0"/>
        <v>0</v>
      </c>
      <c r="G43" s="48"/>
    </row>
    <row r="44" spans="1:7" hidden="1" x14ac:dyDescent="0.3">
      <c r="A44" s="60">
        <v>48349</v>
      </c>
      <c r="B44" s="53"/>
      <c r="C44" s="51">
        <v>0</v>
      </c>
      <c r="D44" s="52"/>
      <c r="E44" s="51">
        <v>0</v>
      </c>
      <c r="F44" s="51">
        <f t="shared" si="0"/>
        <v>0</v>
      </c>
      <c r="G44" s="48">
        <f>+F43+F44</f>
        <v>0</v>
      </c>
    </row>
    <row r="45" spans="1:7" hidden="1" x14ac:dyDescent="0.3">
      <c r="A45" s="60">
        <v>48533</v>
      </c>
      <c r="B45" s="53"/>
      <c r="C45" s="51">
        <v>0</v>
      </c>
      <c r="D45" s="52"/>
      <c r="E45" s="51">
        <v>0</v>
      </c>
      <c r="F45" s="51">
        <f t="shared" si="0"/>
        <v>0</v>
      </c>
      <c r="G45" s="48"/>
    </row>
    <row r="46" spans="1:7" ht="15" hidden="1" customHeight="1" x14ac:dyDescent="0.3">
      <c r="A46" s="60">
        <v>48714</v>
      </c>
      <c r="B46" s="53"/>
      <c r="C46" s="51">
        <v>0</v>
      </c>
      <c r="D46" s="52"/>
      <c r="E46" s="51">
        <v>0</v>
      </c>
      <c r="F46" s="51">
        <f t="shared" si="0"/>
        <v>0</v>
      </c>
      <c r="G46" s="48">
        <f>+F45+F46</f>
        <v>0</v>
      </c>
    </row>
    <row r="47" spans="1:7" ht="15" hidden="1" customHeight="1" x14ac:dyDescent="0.3">
      <c r="A47" s="60">
        <v>48898</v>
      </c>
      <c r="B47" s="53"/>
      <c r="C47" s="51">
        <v>0</v>
      </c>
      <c r="D47" s="52"/>
      <c r="E47" s="51">
        <v>0</v>
      </c>
      <c r="F47" s="51">
        <f t="shared" si="0"/>
        <v>0</v>
      </c>
      <c r="G47" s="48"/>
    </row>
    <row r="48" spans="1:7" ht="15" hidden="1" customHeight="1" x14ac:dyDescent="0.3">
      <c r="A48" s="60">
        <v>49079</v>
      </c>
      <c r="B48" s="53"/>
      <c r="C48" s="51">
        <v>0</v>
      </c>
      <c r="D48" s="52"/>
      <c r="E48" s="51">
        <v>0</v>
      </c>
      <c r="F48" s="51">
        <f t="shared" si="0"/>
        <v>0</v>
      </c>
      <c r="G48" s="48">
        <f>+F47+F48</f>
        <v>0</v>
      </c>
    </row>
    <row r="49" spans="1:7" ht="15" hidden="1" customHeight="1" x14ac:dyDescent="0.3">
      <c r="A49" s="60">
        <v>49263</v>
      </c>
      <c r="B49" s="53"/>
      <c r="C49" s="51">
        <v>0</v>
      </c>
      <c r="D49" s="52"/>
      <c r="E49" s="51">
        <v>0</v>
      </c>
      <c r="F49" s="51">
        <f t="shared" si="0"/>
        <v>0</v>
      </c>
      <c r="G49" s="48"/>
    </row>
    <row r="50" spans="1:7" ht="15" hidden="1" customHeight="1" x14ac:dyDescent="0.3">
      <c r="A50" s="60">
        <v>49444</v>
      </c>
      <c r="B50" s="53"/>
      <c r="C50" s="51">
        <v>0</v>
      </c>
      <c r="D50" s="52"/>
      <c r="E50" s="51">
        <v>0</v>
      </c>
      <c r="F50" s="51">
        <f t="shared" si="0"/>
        <v>0</v>
      </c>
      <c r="G50" s="48">
        <f>+F49+F50</f>
        <v>0</v>
      </c>
    </row>
    <row r="51" spans="1:7" ht="15" hidden="1" customHeight="1" x14ac:dyDescent="0.3">
      <c r="A51" s="60">
        <v>49628</v>
      </c>
      <c r="B51" s="53"/>
      <c r="C51" s="51">
        <v>0</v>
      </c>
      <c r="D51" s="52"/>
      <c r="E51" s="51">
        <v>0</v>
      </c>
      <c r="F51" s="51">
        <f t="shared" si="0"/>
        <v>0</v>
      </c>
      <c r="G51" s="48"/>
    </row>
    <row r="52" spans="1:7" ht="15" hidden="1" customHeight="1" x14ac:dyDescent="0.3">
      <c r="A52" s="60">
        <v>49810</v>
      </c>
      <c r="B52" s="53"/>
      <c r="C52" s="51">
        <v>0</v>
      </c>
      <c r="D52" s="52"/>
      <c r="E52" s="51">
        <v>0</v>
      </c>
      <c r="F52" s="51">
        <f t="shared" si="0"/>
        <v>0</v>
      </c>
      <c r="G52" s="48">
        <f>+F51+F52</f>
        <v>0</v>
      </c>
    </row>
    <row r="53" spans="1:7" ht="15" hidden="1" customHeight="1" x14ac:dyDescent="0.3">
      <c r="A53" s="60">
        <v>49994</v>
      </c>
      <c r="B53" s="53"/>
      <c r="C53" s="51"/>
      <c r="D53" s="52"/>
      <c r="E53" s="51"/>
      <c r="F53" s="51"/>
      <c r="G53" s="48"/>
    </row>
    <row r="54" spans="1:7" ht="15" hidden="1" customHeight="1" x14ac:dyDescent="0.3">
      <c r="A54" s="60">
        <v>50175</v>
      </c>
      <c r="B54" s="53"/>
      <c r="C54" s="51"/>
      <c r="D54" s="52"/>
      <c r="E54" s="51"/>
      <c r="F54" s="51"/>
      <c r="G54" s="48"/>
    </row>
    <row r="55" spans="1:7" ht="15" hidden="1" customHeight="1" x14ac:dyDescent="0.3">
      <c r="A55" s="60">
        <v>50359</v>
      </c>
      <c r="B55" s="53"/>
      <c r="C55" s="51"/>
      <c r="D55" s="52"/>
      <c r="E55" s="51"/>
      <c r="F55" s="51"/>
      <c r="G55" s="48"/>
    </row>
    <row r="56" spans="1:7" ht="15" hidden="1" customHeight="1" x14ac:dyDescent="0.3">
      <c r="A56" s="60">
        <v>50540</v>
      </c>
      <c r="B56" s="53"/>
      <c r="C56" s="51"/>
      <c r="D56" s="52"/>
      <c r="E56" s="51"/>
      <c r="F56" s="51"/>
      <c r="G56" s="48"/>
    </row>
    <row r="57" spans="1:7" ht="15" hidden="1" customHeight="1" x14ac:dyDescent="0.3">
      <c r="A57" s="60">
        <v>50724</v>
      </c>
      <c r="B57" s="53"/>
      <c r="C57" s="51"/>
      <c r="D57" s="52"/>
      <c r="E57" s="51"/>
      <c r="F57" s="51"/>
      <c r="G57" s="48"/>
    </row>
    <row r="58" spans="1:7" ht="15" hidden="1" customHeight="1" x14ac:dyDescent="0.3">
      <c r="A58" s="60">
        <v>50905</v>
      </c>
      <c r="B58" s="53"/>
      <c r="C58" s="51"/>
      <c r="D58" s="52"/>
      <c r="E58" s="51"/>
      <c r="F58" s="51"/>
      <c r="G58" s="48"/>
    </row>
    <row r="59" spans="1:7" ht="15" hidden="1" customHeight="1" x14ac:dyDescent="0.3">
      <c r="A59" s="60">
        <v>51089</v>
      </c>
      <c r="B59" s="53"/>
      <c r="C59" s="51"/>
      <c r="D59" s="52"/>
      <c r="E59" s="51"/>
      <c r="F59" s="51"/>
      <c r="G59" s="48"/>
    </row>
    <row r="60" spans="1:7" ht="15" hidden="1" customHeight="1" x14ac:dyDescent="0.3">
      <c r="A60" s="60">
        <v>51271</v>
      </c>
      <c r="B60" s="53"/>
      <c r="C60" s="51"/>
      <c r="D60" s="52"/>
      <c r="E60" s="51"/>
      <c r="F60" s="51"/>
      <c r="G60" s="48"/>
    </row>
    <row r="61" spans="1:7" ht="15" hidden="1" customHeight="1" x14ac:dyDescent="0.3">
      <c r="A61" s="60">
        <v>51455</v>
      </c>
      <c r="B61" s="53"/>
      <c r="C61" s="51"/>
      <c r="D61" s="52"/>
      <c r="E61" s="51"/>
      <c r="F61" s="51"/>
      <c r="G61" s="48"/>
    </row>
    <row r="62" spans="1:7" ht="15" hidden="1" customHeight="1" x14ac:dyDescent="0.3">
      <c r="A62" s="60">
        <v>51636</v>
      </c>
      <c r="B62" s="53"/>
      <c r="C62" s="51"/>
      <c r="D62" s="52"/>
      <c r="E62" s="51"/>
      <c r="F62" s="51"/>
      <c r="G62" s="48"/>
    </row>
    <row r="63" spans="1:7" ht="15" hidden="1" customHeight="1" x14ac:dyDescent="0.3">
      <c r="A63" s="60">
        <v>51820</v>
      </c>
      <c r="B63" s="53"/>
      <c r="C63" s="51">
        <v>0</v>
      </c>
      <c r="D63" s="52"/>
      <c r="E63" s="51">
        <v>0</v>
      </c>
      <c r="F63" s="51">
        <f t="shared" si="0"/>
        <v>0</v>
      </c>
      <c r="G63" s="48"/>
    </row>
    <row r="64" spans="1:7" ht="15" thickBot="1" x14ac:dyDescent="0.35">
      <c r="A64" s="68" t="s">
        <v>8</v>
      </c>
      <c r="B64" s="105"/>
      <c r="C64" s="101">
        <f>SUM(C23:C26)</f>
        <v>0</v>
      </c>
      <c r="D64" s="101"/>
      <c r="E64" s="101">
        <f t="shared" ref="E64:G64" si="1">SUM(E23:E26)</f>
        <v>0</v>
      </c>
      <c r="F64" s="101">
        <f t="shared" si="1"/>
        <v>0</v>
      </c>
      <c r="G64" s="112">
        <f t="shared" si="1"/>
        <v>0</v>
      </c>
    </row>
    <row r="65" spans="1:7" ht="15" thickTop="1" x14ac:dyDescent="0.3">
      <c r="A65" s="47"/>
      <c r="C65" s="51"/>
      <c r="D65" s="52"/>
      <c r="E65" s="51"/>
      <c r="F65" s="51"/>
      <c r="G65" s="48"/>
    </row>
    <row r="66" spans="1:7" x14ac:dyDescent="0.3">
      <c r="A66" s="43"/>
      <c r="B66" s="78"/>
      <c r="C66" s="44"/>
      <c r="D66" s="45"/>
      <c r="E66" s="44"/>
      <c r="F66" s="44"/>
      <c r="G66" s="46"/>
    </row>
    <row r="67" spans="1:7" x14ac:dyDescent="0.3">
      <c r="A67" s="63"/>
      <c r="B67" s="80"/>
      <c r="C67" s="64"/>
      <c r="D67" s="65"/>
      <c r="E67" s="64"/>
      <c r="F67" s="64"/>
      <c r="G67" s="66"/>
    </row>
    <row r="69" spans="1:7" x14ac:dyDescent="0.3">
      <c r="A69" s="107" t="s">
        <v>25</v>
      </c>
    </row>
  </sheetData>
  <mergeCells count="4">
    <mergeCell ref="A3:G3"/>
    <mergeCell ref="C4:F4"/>
    <mergeCell ref="C5:F5"/>
    <mergeCell ref="C7:F7"/>
  </mergeCells>
  <printOptions horizontalCentered="1"/>
  <pageMargins left="0.7" right="0.7" top="0.75" bottom="0.75" header="0.3" footer="0.3"/>
  <pageSetup scale="93" orientation="portrait" r:id="rId1"/>
  <ignoredErrors>
    <ignoredError sqref="C64:E6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 tint="0.79998168889431442"/>
    <pageSetUpPr fitToPage="1"/>
  </sheetPr>
  <dimension ref="A1:P67"/>
  <sheetViews>
    <sheetView zoomScaleNormal="100" workbookViewId="0">
      <selection activeCell="B29" sqref="B29:F29"/>
    </sheetView>
  </sheetViews>
  <sheetFormatPr defaultRowHeight="14.4" x14ac:dyDescent="0.3"/>
  <cols>
    <col min="1" max="1" width="13.44140625" style="42" bestFit="1" customWidth="1"/>
    <col min="2" max="2" width="18.88671875" style="58" customWidth="1"/>
    <col min="3" max="3" width="7.88671875" style="59" bestFit="1" customWidth="1"/>
    <col min="4" max="5" width="18" style="58" customWidth="1"/>
    <col min="6" max="6" width="20.5546875" style="58" bestFit="1" customWidth="1"/>
    <col min="7" max="16" width="9.109375" style="42"/>
  </cols>
  <sheetData>
    <row r="1" spans="1:6" x14ac:dyDescent="0.3">
      <c r="A1" s="38"/>
      <c r="B1" s="39"/>
      <c r="C1" s="40"/>
      <c r="D1" s="39"/>
      <c r="E1" s="39"/>
      <c r="F1" s="41"/>
    </row>
    <row r="2" spans="1:6" x14ac:dyDescent="0.3">
      <c r="A2" s="43"/>
      <c r="B2" s="44"/>
      <c r="C2" s="45"/>
      <c r="D2" s="44"/>
      <c r="E2" s="44"/>
      <c r="F2" s="46"/>
    </row>
    <row r="3" spans="1:6" ht="22.5" customHeight="1" x14ac:dyDescent="0.3">
      <c r="A3" s="148" t="s">
        <v>15</v>
      </c>
      <c r="B3" s="149"/>
      <c r="C3" s="149"/>
      <c r="D3" s="149"/>
      <c r="E3" s="149"/>
      <c r="F3" s="150"/>
    </row>
    <row r="4" spans="1:6" x14ac:dyDescent="0.3">
      <c r="A4" s="157" t="s">
        <v>33</v>
      </c>
      <c r="B4" s="151"/>
      <c r="C4" s="151"/>
      <c r="D4" s="151"/>
      <c r="E4" s="151"/>
      <c r="F4" s="158"/>
    </row>
    <row r="5" spans="1:6" ht="15" thickBot="1" x14ac:dyDescent="0.35">
      <c r="A5" s="49"/>
      <c r="B5" s="152"/>
      <c r="C5" s="152"/>
      <c r="D5" s="152"/>
      <c r="E5" s="152"/>
      <c r="F5" s="50"/>
    </row>
    <row r="6" spans="1:6" x14ac:dyDescent="0.3">
      <c r="A6" s="47"/>
      <c r="B6" s="51"/>
      <c r="C6" s="52"/>
      <c r="D6" s="51"/>
      <c r="E6" s="51"/>
      <c r="F6" s="48"/>
    </row>
    <row r="7" spans="1:6" ht="15.6" x14ac:dyDescent="0.4">
      <c r="A7" s="47"/>
      <c r="B7" s="153"/>
      <c r="C7" s="153"/>
      <c r="D7" s="153"/>
      <c r="E7" s="153"/>
      <c r="F7" s="48"/>
    </row>
    <row r="8" spans="1:6" ht="25.5" customHeight="1" x14ac:dyDescent="0.3">
      <c r="A8" s="54" t="s">
        <v>0</v>
      </c>
      <c r="B8" s="55" t="s">
        <v>1</v>
      </c>
      <c r="C8" s="56" t="s">
        <v>2</v>
      </c>
      <c r="D8" s="55" t="s">
        <v>3</v>
      </c>
      <c r="E8" s="55" t="s">
        <v>4</v>
      </c>
      <c r="F8" s="67" t="s">
        <v>5</v>
      </c>
    </row>
    <row r="9" spans="1:6" hidden="1" x14ac:dyDescent="0.3">
      <c r="A9" s="60">
        <v>41685</v>
      </c>
      <c r="B9" s="97">
        <v>0</v>
      </c>
      <c r="C9" s="52">
        <v>0</v>
      </c>
      <c r="D9" s="97">
        <v>0</v>
      </c>
      <c r="E9" s="97">
        <f>+B9+D9</f>
        <v>0</v>
      </c>
      <c r="F9" s="98">
        <v>0</v>
      </c>
    </row>
    <row r="10" spans="1:6" hidden="1" x14ac:dyDescent="0.3">
      <c r="A10" s="60">
        <v>41866</v>
      </c>
      <c r="B10" s="97">
        <v>0</v>
      </c>
      <c r="C10" s="52">
        <v>0</v>
      </c>
      <c r="D10" s="97">
        <v>0</v>
      </c>
      <c r="E10" s="97">
        <f t="shared" ref="E10:E22" si="0">+B10+D10</f>
        <v>0</v>
      </c>
      <c r="F10" s="98">
        <f>+E9+E10</f>
        <v>0</v>
      </c>
    </row>
    <row r="11" spans="1:6" hidden="1" x14ac:dyDescent="0.3">
      <c r="A11" s="60">
        <v>42050</v>
      </c>
      <c r="B11" s="97">
        <v>0</v>
      </c>
      <c r="C11" s="52">
        <v>0</v>
      </c>
      <c r="D11" s="97">
        <v>0</v>
      </c>
      <c r="E11" s="97">
        <f t="shared" si="0"/>
        <v>0</v>
      </c>
      <c r="F11" s="98">
        <v>0</v>
      </c>
    </row>
    <row r="12" spans="1:6" hidden="1" x14ac:dyDescent="0.3">
      <c r="A12" s="60">
        <v>42231</v>
      </c>
      <c r="B12" s="51">
        <v>0</v>
      </c>
      <c r="C12" s="52">
        <v>0</v>
      </c>
      <c r="D12" s="51">
        <v>0</v>
      </c>
      <c r="E12" s="51">
        <f t="shared" si="0"/>
        <v>0</v>
      </c>
      <c r="F12" s="48">
        <f>+E11+E12</f>
        <v>0</v>
      </c>
    </row>
    <row r="13" spans="1:6" hidden="1" x14ac:dyDescent="0.3">
      <c r="A13" s="60">
        <v>42415</v>
      </c>
      <c r="B13" s="97">
        <v>0</v>
      </c>
      <c r="C13" s="52">
        <v>0</v>
      </c>
      <c r="D13" s="97">
        <v>0</v>
      </c>
      <c r="E13" s="97">
        <f t="shared" si="0"/>
        <v>0</v>
      </c>
      <c r="F13" s="98"/>
    </row>
    <row r="14" spans="1:6" hidden="1" x14ac:dyDescent="0.3">
      <c r="A14" s="60">
        <v>42597</v>
      </c>
      <c r="B14" s="51">
        <v>0</v>
      </c>
      <c r="C14" s="52">
        <v>0</v>
      </c>
      <c r="D14" s="51">
        <v>0</v>
      </c>
      <c r="E14" s="51">
        <f t="shared" si="0"/>
        <v>0</v>
      </c>
      <c r="F14" s="48">
        <f>+E13+E14</f>
        <v>0</v>
      </c>
    </row>
    <row r="15" spans="1:6" hidden="1" x14ac:dyDescent="0.3">
      <c r="A15" s="60">
        <v>42781</v>
      </c>
      <c r="B15" s="97">
        <v>0</v>
      </c>
      <c r="C15" s="52">
        <v>0</v>
      </c>
      <c r="D15" s="97">
        <v>0</v>
      </c>
      <c r="E15" s="97">
        <f t="shared" si="0"/>
        <v>0</v>
      </c>
      <c r="F15" s="48"/>
    </row>
    <row r="16" spans="1:6" hidden="1" x14ac:dyDescent="0.3">
      <c r="A16" s="60">
        <v>42962</v>
      </c>
      <c r="B16" s="51">
        <v>0</v>
      </c>
      <c r="C16" s="52">
        <v>0</v>
      </c>
      <c r="D16" s="51">
        <v>0</v>
      </c>
      <c r="E16" s="51">
        <f t="shared" si="0"/>
        <v>0</v>
      </c>
      <c r="F16" s="48">
        <f>+E15+E16</f>
        <v>0</v>
      </c>
    </row>
    <row r="17" spans="1:6" hidden="1" x14ac:dyDescent="0.3">
      <c r="A17" s="60">
        <v>43146</v>
      </c>
      <c r="B17" s="51">
        <v>0</v>
      </c>
      <c r="C17" s="52">
        <v>0</v>
      </c>
      <c r="D17" s="51">
        <v>0</v>
      </c>
      <c r="E17" s="51">
        <f t="shared" si="0"/>
        <v>0</v>
      </c>
      <c r="F17" s="48"/>
    </row>
    <row r="18" spans="1:6" hidden="1" x14ac:dyDescent="0.3">
      <c r="A18" s="60">
        <v>43327</v>
      </c>
      <c r="B18" s="51">
        <v>0</v>
      </c>
      <c r="C18" s="52">
        <v>0</v>
      </c>
      <c r="D18" s="51">
        <v>0</v>
      </c>
      <c r="E18" s="51">
        <f t="shared" si="0"/>
        <v>0</v>
      </c>
      <c r="F18" s="48">
        <f>+E17+E18</f>
        <v>0</v>
      </c>
    </row>
    <row r="19" spans="1:6" hidden="1" x14ac:dyDescent="0.3">
      <c r="A19" s="60">
        <v>43511</v>
      </c>
      <c r="B19" s="51">
        <v>0</v>
      </c>
      <c r="C19" s="52">
        <v>0</v>
      </c>
      <c r="D19" s="51">
        <v>0</v>
      </c>
      <c r="E19" s="51">
        <f t="shared" si="0"/>
        <v>0</v>
      </c>
      <c r="F19" s="48"/>
    </row>
    <row r="20" spans="1:6" hidden="1" x14ac:dyDescent="0.3">
      <c r="A20" s="60">
        <v>43692</v>
      </c>
      <c r="B20" s="51">
        <v>0</v>
      </c>
      <c r="C20" s="52"/>
      <c r="D20" s="51">
        <v>0</v>
      </c>
      <c r="E20" s="51">
        <f t="shared" si="0"/>
        <v>0</v>
      </c>
      <c r="F20" s="48">
        <f>+E19+E20</f>
        <v>0</v>
      </c>
    </row>
    <row r="21" spans="1:6" hidden="1" x14ac:dyDescent="0.3">
      <c r="A21" s="60">
        <v>43876</v>
      </c>
      <c r="B21" s="51">
        <v>0</v>
      </c>
      <c r="C21" s="52"/>
      <c r="D21" s="51">
        <v>0</v>
      </c>
      <c r="E21" s="51">
        <f t="shared" si="0"/>
        <v>0</v>
      </c>
      <c r="F21" s="48"/>
    </row>
    <row r="22" spans="1:6" hidden="1" x14ac:dyDescent="0.3">
      <c r="A22" s="60">
        <v>44058</v>
      </c>
      <c r="B22" s="51">
        <v>0</v>
      </c>
      <c r="C22" s="52"/>
      <c r="D22" s="51">
        <v>0</v>
      </c>
      <c r="E22" s="51">
        <f t="shared" si="0"/>
        <v>0</v>
      </c>
      <c r="F22" s="48">
        <f>+E21+E22</f>
        <v>0</v>
      </c>
    </row>
    <row r="23" spans="1:6" hidden="1" x14ac:dyDescent="0.3">
      <c r="A23" s="60">
        <v>44242</v>
      </c>
      <c r="B23" s="51">
        <v>0</v>
      </c>
      <c r="C23" s="52"/>
      <c r="D23" s="51">
        <v>104586.66</v>
      </c>
      <c r="E23" s="51">
        <f>+B23+D23</f>
        <v>104586.66</v>
      </c>
      <c r="F23" s="48"/>
    </row>
    <row r="24" spans="1:6" hidden="1" x14ac:dyDescent="0.3">
      <c r="A24" s="60">
        <v>44423</v>
      </c>
      <c r="B24" s="51">
        <v>0</v>
      </c>
      <c r="C24" s="52"/>
      <c r="D24" s="51">
        <v>254400</v>
      </c>
      <c r="E24" s="51">
        <f t="shared" ref="E24:E61" si="1">+B24+D24</f>
        <v>254400</v>
      </c>
      <c r="F24" s="48">
        <f>+E23+E24</f>
        <v>358986.66000000003</v>
      </c>
    </row>
    <row r="25" spans="1:6" hidden="1" x14ac:dyDescent="0.3">
      <c r="A25" s="60">
        <v>44607</v>
      </c>
      <c r="B25" s="97">
        <v>0</v>
      </c>
      <c r="C25" s="52"/>
      <c r="D25" s="97">
        <v>0</v>
      </c>
      <c r="E25" s="97">
        <f t="shared" si="1"/>
        <v>0</v>
      </c>
      <c r="F25" s="98">
        <v>0</v>
      </c>
    </row>
    <row r="26" spans="1:6" hidden="1" x14ac:dyDescent="0.3">
      <c r="A26" s="60">
        <v>44788</v>
      </c>
      <c r="B26" s="51">
        <v>0</v>
      </c>
      <c r="C26" s="52"/>
      <c r="D26" s="51">
        <v>0</v>
      </c>
      <c r="E26" s="51">
        <f t="shared" si="1"/>
        <v>0</v>
      </c>
      <c r="F26" s="48">
        <f>+E25+E26</f>
        <v>0</v>
      </c>
    </row>
    <row r="27" spans="1:6" hidden="1" x14ac:dyDescent="0.3">
      <c r="A27" s="60">
        <v>44972</v>
      </c>
      <c r="B27" s="97">
        <v>0</v>
      </c>
      <c r="C27" s="97"/>
      <c r="D27" s="97">
        <v>0</v>
      </c>
      <c r="E27" s="97">
        <f t="shared" si="1"/>
        <v>0</v>
      </c>
      <c r="F27" s="98">
        <v>0</v>
      </c>
    </row>
    <row r="28" spans="1:6" hidden="1" x14ac:dyDescent="0.3">
      <c r="A28" s="60">
        <v>45153</v>
      </c>
      <c r="B28" s="51">
        <v>0</v>
      </c>
      <c r="C28" s="52"/>
      <c r="D28" s="51">
        <v>0</v>
      </c>
      <c r="E28" s="51">
        <f t="shared" si="1"/>
        <v>0</v>
      </c>
      <c r="F28" s="48">
        <f>+E27+E28</f>
        <v>0</v>
      </c>
    </row>
    <row r="29" spans="1:6" x14ac:dyDescent="0.3">
      <c r="A29" s="60">
        <v>45337</v>
      </c>
      <c r="B29" s="97">
        <v>0</v>
      </c>
      <c r="C29" s="97"/>
      <c r="D29" s="97">
        <v>254400</v>
      </c>
      <c r="E29" s="97">
        <f t="shared" si="1"/>
        <v>254400</v>
      </c>
      <c r="F29" s="98">
        <v>0</v>
      </c>
    </row>
    <row r="30" spans="1:6" x14ac:dyDescent="0.3">
      <c r="A30" s="60">
        <v>45519</v>
      </c>
      <c r="B30" s="51">
        <v>0</v>
      </c>
      <c r="C30" s="52"/>
      <c r="D30" s="51">
        <v>254400</v>
      </c>
      <c r="E30" s="51">
        <f t="shared" si="1"/>
        <v>254400</v>
      </c>
      <c r="F30" s="48">
        <f>+E29+E30</f>
        <v>508800</v>
      </c>
    </row>
    <row r="31" spans="1:6" x14ac:dyDescent="0.3">
      <c r="A31" s="60">
        <v>45703</v>
      </c>
      <c r="B31" s="51">
        <v>0</v>
      </c>
      <c r="C31" s="52"/>
      <c r="D31" s="51">
        <v>254400</v>
      </c>
      <c r="E31" s="51">
        <f t="shared" si="1"/>
        <v>254400</v>
      </c>
      <c r="F31" s="48">
        <v>0</v>
      </c>
    </row>
    <row r="32" spans="1:6" x14ac:dyDescent="0.3">
      <c r="A32" s="60">
        <v>45884</v>
      </c>
      <c r="B32" s="51">
        <v>0</v>
      </c>
      <c r="C32" s="52"/>
      <c r="D32" s="51">
        <v>254400</v>
      </c>
      <c r="E32" s="51">
        <f t="shared" si="1"/>
        <v>254400</v>
      </c>
      <c r="F32" s="48">
        <f>+E31+E32</f>
        <v>508800</v>
      </c>
    </row>
    <row r="33" spans="1:6" x14ac:dyDescent="0.3">
      <c r="A33" s="60">
        <v>46068</v>
      </c>
      <c r="B33" s="51">
        <v>0</v>
      </c>
      <c r="C33" s="52"/>
      <c r="D33" s="51">
        <v>254400</v>
      </c>
      <c r="E33" s="51">
        <f t="shared" si="1"/>
        <v>254400</v>
      </c>
      <c r="F33" s="48"/>
    </row>
    <row r="34" spans="1:6" x14ac:dyDescent="0.3">
      <c r="A34" s="60">
        <v>46249</v>
      </c>
      <c r="B34" s="51">
        <v>0</v>
      </c>
      <c r="C34" s="52"/>
      <c r="D34" s="51">
        <v>254400</v>
      </c>
      <c r="E34" s="51">
        <f t="shared" si="1"/>
        <v>254400</v>
      </c>
      <c r="F34" s="48">
        <f>+E33+E34</f>
        <v>508800</v>
      </c>
    </row>
    <row r="35" spans="1:6" x14ac:dyDescent="0.3">
      <c r="A35" s="60">
        <v>46433</v>
      </c>
      <c r="B35" s="51">
        <v>720000</v>
      </c>
      <c r="C35" s="52">
        <v>0.05</v>
      </c>
      <c r="D35" s="51">
        <v>254400</v>
      </c>
      <c r="E35" s="51">
        <f t="shared" si="1"/>
        <v>974400</v>
      </c>
      <c r="F35" s="48"/>
    </row>
    <row r="36" spans="1:6" x14ac:dyDescent="0.3">
      <c r="A36" s="60">
        <v>46614</v>
      </c>
      <c r="B36" s="51">
        <v>0</v>
      </c>
      <c r="C36" s="52"/>
      <c r="D36" s="51">
        <v>236400</v>
      </c>
      <c r="E36" s="51">
        <f t="shared" si="1"/>
        <v>236400</v>
      </c>
      <c r="F36" s="48">
        <f>+E35+E36</f>
        <v>1210800</v>
      </c>
    </row>
    <row r="37" spans="1:6" x14ac:dyDescent="0.3">
      <c r="A37" s="60">
        <v>46798</v>
      </c>
      <c r="B37" s="51">
        <v>750000</v>
      </c>
      <c r="C37" s="52">
        <v>0.05</v>
      </c>
      <c r="D37" s="51">
        <v>236400</v>
      </c>
      <c r="E37" s="51">
        <f t="shared" si="1"/>
        <v>986400</v>
      </c>
      <c r="F37" s="48">
        <v>0</v>
      </c>
    </row>
    <row r="38" spans="1:6" x14ac:dyDescent="0.3">
      <c r="A38" s="60">
        <v>46980</v>
      </c>
      <c r="B38" s="51">
        <v>0</v>
      </c>
      <c r="C38" s="52"/>
      <c r="D38" s="51">
        <v>217650</v>
      </c>
      <c r="E38" s="51">
        <f t="shared" si="1"/>
        <v>217650</v>
      </c>
      <c r="F38" s="48">
        <f>+E37+E38</f>
        <v>1204050</v>
      </c>
    </row>
    <row r="39" spans="1:6" x14ac:dyDescent="0.3">
      <c r="A39" s="60">
        <v>47164</v>
      </c>
      <c r="B39" s="51">
        <v>830000</v>
      </c>
      <c r="C39" s="52">
        <v>0.05</v>
      </c>
      <c r="D39" s="51">
        <v>217650</v>
      </c>
      <c r="E39" s="51">
        <f t="shared" si="1"/>
        <v>1047650</v>
      </c>
      <c r="F39" s="48">
        <v>0</v>
      </c>
    </row>
    <row r="40" spans="1:6" x14ac:dyDescent="0.3">
      <c r="A40" s="60">
        <v>47345</v>
      </c>
      <c r="B40" s="51">
        <v>0</v>
      </c>
      <c r="C40" s="52"/>
      <c r="D40" s="51">
        <v>196900</v>
      </c>
      <c r="E40" s="51">
        <f t="shared" si="1"/>
        <v>196900</v>
      </c>
      <c r="F40" s="48">
        <f>+E39+E40</f>
        <v>1244550</v>
      </c>
    </row>
    <row r="41" spans="1:6" x14ac:dyDescent="0.3">
      <c r="A41" s="60">
        <v>47529</v>
      </c>
      <c r="B41" s="51">
        <v>880000</v>
      </c>
      <c r="C41" s="52">
        <v>0.05</v>
      </c>
      <c r="D41" s="51">
        <v>196900</v>
      </c>
      <c r="E41" s="51">
        <f t="shared" si="1"/>
        <v>1076900</v>
      </c>
      <c r="F41" s="48">
        <v>0</v>
      </c>
    </row>
    <row r="42" spans="1:6" x14ac:dyDescent="0.3">
      <c r="A42" s="60">
        <v>47710</v>
      </c>
      <c r="B42" s="51">
        <v>0</v>
      </c>
      <c r="C42" s="52"/>
      <c r="D42" s="51">
        <v>174900</v>
      </c>
      <c r="E42" s="51">
        <f t="shared" si="1"/>
        <v>174900</v>
      </c>
      <c r="F42" s="48">
        <f>+E41+E42</f>
        <v>1251800</v>
      </c>
    </row>
    <row r="43" spans="1:6" x14ac:dyDescent="0.3">
      <c r="A43" s="60">
        <v>47894</v>
      </c>
      <c r="B43" s="51">
        <v>930000</v>
      </c>
      <c r="C43" s="52">
        <v>0.04</v>
      </c>
      <c r="D43" s="51">
        <v>174900</v>
      </c>
      <c r="E43" s="51">
        <f t="shared" si="1"/>
        <v>1104900</v>
      </c>
      <c r="F43" s="48">
        <v>0</v>
      </c>
    </row>
    <row r="44" spans="1:6" x14ac:dyDescent="0.3">
      <c r="A44" s="60">
        <v>48075</v>
      </c>
      <c r="B44" s="51">
        <v>0</v>
      </c>
      <c r="C44" s="52"/>
      <c r="D44" s="51">
        <v>156300</v>
      </c>
      <c r="E44" s="51">
        <f t="shared" si="1"/>
        <v>156300</v>
      </c>
      <c r="F44" s="48">
        <f>+E43+E44</f>
        <v>1261200</v>
      </c>
    </row>
    <row r="45" spans="1:6" x14ac:dyDescent="0.3">
      <c r="A45" s="60">
        <v>48259</v>
      </c>
      <c r="B45" s="51">
        <v>975000</v>
      </c>
      <c r="C45" s="52">
        <v>0.04</v>
      </c>
      <c r="D45" s="51">
        <v>156300</v>
      </c>
      <c r="E45" s="51">
        <f t="shared" si="1"/>
        <v>1131300</v>
      </c>
      <c r="F45" s="48">
        <v>0</v>
      </c>
    </row>
    <row r="46" spans="1:6" ht="15" customHeight="1" x14ac:dyDescent="0.3">
      <c r="A46" s="60">
        <v>48441</v>
      </c>
      <c r="B46" s="51">
        <v>0</v>
      </c>
      <c r="C46" s="52"/>
      <c r="D46" s="51">
        <v>136800</v>
      </c>
      <c r="E46" s="51">
        <f t="shared" si="1"/>
        <v>136800</v>
      </c>
      <c r="F46" s="48">
        <f>+E45+E46</f>
        <v>1268100</v>
      </c>
    </row>
    <row r="47" spans="1:6" ht="15" customHeight="1" x14ac:dyDescent="0.3">
      <c r="A47" s="60">
        <v>48625</v>
      </c>
      <c r="B47" s="51">
        <v>1020000</v>
      </c>
      <c r="C47" s="52">
        <v>0.04</v>
      </c>
      <c r="D47" s="51">
        <v>136800</v>
      </c>
      <c r="E47" s="51">
        <f t="shared" si="1"/>
        <v>1156800</v>
      </c>
      <c r="F47" s="48">
        <v>0</v>
      </c>
    </row>
    <row r="48" spans="1:6" ht="15" customHeight="1" x14ac:dyDescent="0.3">
      <c r="A48" s="60">
        <v>48806</v>
      </c>
      <c r="B48" s="51">
        <v>0</v>
      </c>
      <c r="C48" s="52"/>
      <c r="D48" s="51">
        <v>116400</v>
      </c>
      <c r="E48" s="51">
        <f t="shared" si="1"/>
        <v>116400</v>
      </c>
      <c r="F48" s="48">
        <f>+E47+E48</f>
        <v>1273200</v>
      </c>
    </row>
    <row r="49" spans="1:6" ht="15" customHeight="1" x14ac:dyDescent="0.3">
      <c r="A49" s="60">
        <v>48990</v>
      </c>
      <c r="B49" s="51">
        <v>1055000</v>
      </c>
      <c r="C49" s="52">
        <v>0.03</v>
      </c>
      <c r="D49" s="51">
        <v>116400</v>
      </c>
      <c r="E49" s="51">
        <f t="shared" si="1"/>
        <v>1171400</v>
      </c>
      <c r="F49" s="48"/>
    </row>
    <row r="50" spans="1:6" ht="15" customHeight="1" x14ac:dyDescent="0.3">
      <c r="A50" s="60">
        <v>49171</v>
      </c>
      <c r="B50" s="51">
        <v>0</v>
      </c>
      <c r="C50" s="52"/>
      <c r="D50" s="51">
        <v>100575</v>
      </c>
      <c r="E50" s="51">
        <f t="shared" si="1"/>
        <v>100575</v>
      </c>
      <c r="F50" s="48">
        <f>+E49+E50</f>
        <v>1271975</v>
      </c>
    </row>
    <row r="51" spans="1:6" ht="15" customHeight="1" x14ac:dyDescent="0.3">
      <c r="A51" s="60">
        <v>49355</v>
      </c>
      <c r="B51" s="51">
        <v>1085000</v>
      </c>
      <c r="C51" s="52">
        <v>0.03</v>
      </c>
      <c r="D51" s="51">
        <v>100575</v>
      </c>
      <c r="E51" s="51">
        <f t="shared" si="1"/>
        <v>1185575</v>
      </c>
      <c r="F51" s="48"/>
    </row>
    <row r="52" spans="1:6" ht="15" customHeight="1" x14ac:dyDescent="0.3">
      <c r="A52" s="60">
        <v>49536</v>
      </c>
      <c r="B52" s="51">
        <v>0</v>
      </c>
      <c r="C52" s="52"/>
      <c r="D52" s="51">
        <v>84300</v>
      </c>
      <c r="E52" s="51">
        <f t="shared" si="1"/>
        <v>84300</v>
      </c>
      <c r="F52" s="48">
        <f>+E51+E52</f>
        <v>1269875</v>
      </c>
    </row>
    <row r="53" spans="1:6" ht="15" customHeight="1" x14ac:dyDescent="0.3">
      <c r="A53" s="60">
        <v>49720</v>
      </c>
      <c r="B53" s="51">
        <v>1115000</v>
      </c>
      <c r="C53" s="52">
        <v>0.03</v>
      </c>
      <c r="D53" s="51">
        <v>84300</v>
      </c>
      <c r="E53" s="51">
        <f t="shared" si="1"/>
        <v>1199300</v>
      </c>
      <c r="F53" s="48">
        <v>0</v>
      </c>
    </row>
    <row r="54" spans="1:6" ht="15" customHeight="1" x14ac:dyDescent="0.3">
      <c r="A54" s="60">
        <v>49902</v>
      </c>
      <c r="B54" s="51">
        <v>0</v>
      </c>
      <c r="C54" s="52"/>
      <c r="D54" s="51">
        <v>67575</v>
      </c>
      <c r="E54" s="51">
        <f t="shared" si="1"/>
        <v>67575</v>
      </c>
      <c r="F54" s="48">
        <f>+E53+E54</f>
        <v>1266875</v>
      </c>
    </row>
    <row r="55" spans="1:6" ht="15" customHeight="1" x14ac:dyDescent="0.3">
      <c r="A55" s="60">
        <v>50086</v>
      </c>
      <c r="B55" s="51">
        <v>1075000</v>
      </c>
      <c r="C55" s="52">
        <v>0.03</v>
      </c>
      <c r="D55" s="51">
        <v>67575</v>
      </c>
      <c r="E55" s="51">
        <f t="shared" si="1"/>
        <v>1142575</v>
      </c>
      <c r="F55" s="48"/>
    </row>
    <row r="56" spans="1:6" ht="15" customHeight="1" x14ac:dyDescent="0.3">
      <c r="A56" s="60">
        <v>50267</v>
      </c>
      <c r="B56" s="51">
        <v>0</v>
      </c>
      <c r="C56" s="52"/>
      <c r="D56" s="51">
        <v>51450</v>
      </c>
      <c r="E56" s="51">
        <f t="shared" si="1"/>
        <v>51450</v>
      </c>
      <c r="F56" s="48">
        <f>+E55+E56</f>
        <v>1194025</v>
      </c>
    </row>
    <row r="57" spans="1:6" ht="15" customHeight="1" x14ac:dyDescent="0.3">
      <c r="A57" s="60">
        <v>50451</v>
      </c>
      <c r="B57" s="51">
        <v>1110000</v>
      </c>
      <c r="C57" s="52">
        <v>0.03</v>
      </c>
      <c r="D57" s="51">
        <v>51450</v>
      </c>
      <c r="E57" s="51">
        <f t="shared" si="1"/>
        <v>1161450</v>
      </c>
      <c r="F57" s="48">
        <v>0</v>
      </c>
    </row>
    <row r="58" spans="1:6" ht="15" customHeight="1" x14ac:dyDescent="0.3">
      <c r="A58" s="60">
        <v>50632</v>
      </c>
      <c r="B58" s="51">
        <v>0</v>
      </c>
      <c r="C58" s="52"/>
      <c r="D58" s="51">
        <v>34800</v>
      </c>
      <c r="E58" s="51">
        <f t="shared" si="1"/>
        <v>34800</v>
      </c>
      <c r="F58" s="48">
        <f>+E57+E58</f>
        <v>1196250</v>
      </c>
    </row>
    <row r="59" spans="1:6" ht="15" customHeight="1" x14ac:dyDescent="0.3">
      <c r="A59" s="60">
        <v>50816</v>
      </c>
      <c r="B59" s="51">
        <v>1145000</v>
      </c>
      <c r="C59" s="52">
        <v>0.03</v>
      </c>
      <c r="D59" s="51">
        <v>34800</v>
      </c>
      <c r="E59" s="51">
        <f t="shared" si="1"/>
        <v>1179800</v>
      </c>
      <c r="F59" s="48">
        <v>0</v>
      </c>
    </row>
    <row r="60" spans="1:6" ht="15" customHeight="1" x14ac:dyDescent="0.3">
      <c r="A60" s="60">
        <v>50997</v>
      </c>
      <c r="B60" s="51">
        <v>0</v>
      </c>
      <c r="C60" s="52"/>
      <c r="D60" s="51">
        <v>17625</v>
      </c>
      <c r="E60" s="51">
        <f t="shared" si="1"/>
        <v>17625</v>
      </c>
      <c r="F60" s="48">
        <f>+E59+E60</f>
        <v>1197425</v>
      </c>
    </row>
    <row r="61" spans="1:6" ht="15" customHeight="1" x14ac:dyDescent="0.3">
      <c r="A61" s="60">
        <v>51181</v>
      </c>
      <c r="B61" s="51">
        <v>1175000</v>
      </c>
      <c r="C61" s="52">
        <v>0.03</v>
      </c>
      <c r="D61" s="51">
        <v>17625</v>
      </c>
      <c r="E61" s="51">
        <f t="shared" si="1"/>
        <v>1192625</v>
      </c>
      <c r="F61" s="48"/>
    </row>
    <row r="62" spans="1:6" ht="15" customHeight="1" x14ac:dyDescent="0.3">
      <c r="A62" s="60">
        <v>51363</v>
      </c>
      <c r="B62" s="51"/>
      <c r="C62" s="52"/>
      <c r="D62" s="51"/>
      <c r="E62" s="51"/>
      <c r="F62" s="48">
        <f>+E61</f>
        <v>1192625</v>
      </c>
    </row>
    <row r="63" spans="1:6" ht="15" hidden="1" customHeight="1" x14ac:dyDescent="0.3">
      <c r="A63" s="60">
        <v>51547</v>
      </c>
      <c r="B63" s="51"/>
      <c r="C63" s="52"/>
      <c r="D63" s="51"/>
      <c r="E63" s="51"/>
      <c r="F63" s="48"/>
    </row>
    <row r="64" spans="1:6" ht="15" thickBot="1" x14ac:dyDescent="0.35">
      <c r="A64" s="68" t="s">
        <v>8</v>
      </c>
      <c r="B64" s="101">
        <f>SUM(B25:B62)</f>
        <v>13865000</v>
      </c>
      <c r="C64" s="101"/>
      <c r="D64" s="101">
        <f>SUM(D25:D62)</f>
        <v>4964150</v>
      </c>
      <c r="E64" s="101">
        <f t="shared" ref="E64:F64" si="2">SUM(E25:E62)</f>
        <v>18829150</v>
      </c>
      <c r="F64" s="112">
        <f t="shared" si="2"/>
        <v>18829150</v>
      </c>
    </row>
    <row r="65" spans="1:6" ht="15" thickTop="1" x14ac:dyDescent="0.3">
      <c r="A65" s="47"/>
      <c r="B65" s="51"/>
      <c r="C65" s="52"/>
      <c r="D65" s="51"/>
      <c r="E65" s="51"/>
      <c r="F65" s="48"/>
    </row>
    <row r="66" spans="1:6" x14ac:dyDescent="0.3">
      <c r="A66" s="43"/>
      <c r="B66" s="44"/>
      <c r="C66" s="45"/>
      <c r="D66" s="44"/>
      <c r="E66" s="44"/>
      <c r="F66" s="46"/>
    </row>
    <row r="67" spans="1:6" x14ac:dyDescent="0.3">
      <c r="A67" s="63"/>
      <c r="B67" s="64"/>
      <c r="C67" s="65"/>
      <c r="D67" s="64"/>
      <c r="E67" s="64"/>
      <c r="F67" s="66"/>
    </row>
  </sheetData>
  <mergeCells count="4">
    <mergeCell ref="A3:F3"/>
    <mergeCell ref="B5:E5"/>
    <mergeCell ref="B7:E7"/>
    <mergeCell ref="A4:F4"/>
  </mergeCells>
  <printOptions horizontalCentered="1"/>
  <pageMargins left="0.7" right="0.7" top="0.75" bottom="0.75" header="0.3" footer="0.3"/>
  <pageSetup scale="93" orientation="portrait" r:id="rId1"/>
  <ignoredErrors>
    <ignoredError sqref="B64:D6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 tint="0.79998168889431442"/>
    <pageSetUpPr fitToPage="1"/>
  </sheetPr>
  <dimension ref="A2:K77"/>
  <sheetViews>
    <sheetView zoomScaleNormal="100" workbookViewId="0">
      <selection activeCell="F38" sqref="F38"/>
    </sheetView>
  </sheetViews>
  <sheetFormatPr defaultRowHeight="14.4" x14ac:dyDescent="0.3"/>
  <cols>
    <col min="1" max="1" width="13.109375" style="42" bestFit="1" customWidth="1"/>
    <col min="2" max="2" width="15.6640625" style="42" bestFit="1" customWidth="1"/>
    <col min="3" max="3" width="12" style="42" hidden="1" customWidth="1"/>
    <col min="4" max="5" width="15.6640625" style="42" bestFit="1" customWidth="1"/>
    <col min="6" max="6" width="17.6640625" style="42" customWidth="1"/>
    <col min="7" max="7" width="9.88671875" style="42" bestFit="1" customWidth="1"/>
    <col min="8" max="11" width="9.109375" style="42"/>
  </cols>
  <sheetData>
    <row r="2" spans="1:7" x14ac:dyDescent="0.3">
      <c r="A2" s="38"/>
      <c r="B2" s="39"/>
      <c r="C2" s="40"/>
      <c r="D2" s="39"/>
      <c r="E2" s="39"/>
      <c r="F2" s="39"/>
      <c r="G2" s="41"/>
    </row>
    <row r="3" spans="1:7" x14ac:dyDescent="0.3">
      <c r="A3" s="43"/>
      <c r="B3" s="44"/>
      <c r="C3" s="45"/>
      <c r="D3" s="44"/>
      <c r="E3" s="44"/>
      <c r="F3" s="44"/>
      <c r="G3" s="46"/>
    </row>
    <row r="4" spans="1:7" x14ac:dyDescent="0.3">
      <c r="A4" s="148" t="str">
        <f>+'2020 Notes'!A3:F3</f>
        <v>Harris County Department of Education</v>
      </c>
      <c r="B4" s="149"/>
      <c r="C4" s="149"/>
      <c r="D4" s="149"/>
      <c r="E4" s="149"/>
      <c r="F4" s="149"/>
      <c r="G4" s="150"/>
    </row>
    <row r="5" spans="1:7" x14ac:dyDescent="0.3">
      <c r="A5" s="47"/>
      <c r="B5" s="151"/>
      <c r="C5" s="151"/>
      <c r="D5" s="151"/>
      <c r="E5" s="151"/>
      <c r="F5" s="51"/>
      <c r="G5" s="72"/>
    </row>
    <row r="6" spans="1:7" ht="15" thickBot="1" x14ac:dyDescent="0.35">
      <c r="A6" s="154" t="s">
        <v>22</v>
      </c>
      <c r="B6" s="152"/>
      <c r="C6" s="152"/>
      <c r="D6" s="152"/>
      <c r="E6" s="152"/>
      <c r="F6" s="152"/>
      <c r="G6" s="155"/>
    </row>
    <row r="7" spans="1:7" x14ac:dyDescent="0.3">
      <c r="A7" s="47"/>
      <c r="B7" s="51"/>
      <c r="C7" s="52"/>
      <c r="D7" s="51"/>
      <c r="E7" s="51"/>
      <c r="F7" s="51"/>
      <c r="G7" s="72"/>
    </row>
    <row r="8" spans="1:7" ht="15.6" x14ac:dyDescent="0.4">
      <c r="A8" s="47"/>
      <c r="B8" s="153"/>
      <c r="C8" s="153"/>
      <c r="D8" s="153"/>
      <c r="E8" s="153"/>
      <c r="F8" s="51"/>
      <c r="G8" s="72"/>
    </row>
    <row r="9" spans="1:7" ht="24.75" customHeight="1" x14ac:dyDescent="0.3">
      <c r="A9" s="73" t="s">
        <v>6</v>
      </c>
      <c r="B9" s="74" t="s">
        <v>1</v>
      </c>
      <c r="C9" s="75" t="s">
        <v>2</v>
      </c>
      <c r="D9" s="74" t="s">
        <v>3</v>
      </c>
      <c r="E9" s="74" t="s">
        <v>4</v>
      </c>
      <c r="F9" s="74" t="s">
        <v>5</v>
      </c>
      <c r="G9" s="111" t="s">
        <v>37</v>
      </c>
    </row>
    <row r="10" spans="1:7" x14ac:dyDescent="0.3">
      <c r="A10" s="47"/>
      <c r="G10" s="72"/>
    </row>
    <row r="11" spans="1:7" hidden="1" x14ac:dyDescent="0.3">
      <c r="A11" s="60">
        <v>41685</v>
      </c>
      <c r="B11" s="97" t="e">
        <f>+'PFC Series 2015'!B9+#REF!+'PFC Series 2014'!B9</f>
        <v>#REF!</v>
      </c>
      <c r="C11" s="97" t="e">
        <f>'PFC Series 2015'!C9+#REF!+#REF!+#REF!+#REF!</f>
        <v>#REF!</v>
      </c>
      <c r="D11" s="97" t="e">
        <f>+'PFC Series 2015'!D9+#REF!+'PFC Series 2014'!D9</f>
        <v>#REF!</v>
      </c>
      <c r="E11" s="97" t="e">
        <f>+B11+D11</f>
        <v>#REF!</v>
      </c>
      <c r="F11" s="97">
        <v>0</v>
      </c>
      <c r="G11" s="77"/>
    </row>
    <row r="12" spans="1:7" hidden="1" x14ac:dyDescent="0.3">
      <c r="A12" s="60">
        <v>41866</v>
      </c>
      <c r="B12" s="97" t="e">
        <f>+'PFC Series 2015'!B10+#REF!+'PFC Series 2014'!B10</f>
        <v>#REF!</v>
      </c>
      <c r="C12" s="97" t="e">
        <f>'PFC Series 2015'!C10+#REF!+#REF!+#REF!+#REF!</f>
        <v>#REF!</v>
      </c>
      <c r="D12" s="97" t="e">
        <f>+#REF!+'PFC Series 2014'!D10+'PFC Series 2015'!D10</f>
        <v>#REF!</v>
      </c>
      <c r="E12" s="97" t="e">
        <f t="shared" ref="E12:E69" si="0">+B12+D12</f>
        <v>#REF!</v>
      </c>
      <c r="F12" s="97" t="e">
        <f>+E11+E12</f>
        <v>#REF!</v>
      </c>
      <c r="G12" s="77">
        <v>41882</v>
      </c>
    </row>
    <row r="13" spans="1:7" hidden="1" x14ac:dyDescent="0.3">
      <c r="A13" s="60">
        <v>42050</v>
      </c>
      <c r="B13" s="97">
        <f>+'2009A QZABs'!C11+'2020 Notes'!B11</f>
        <v>0</v>
      </c>
      <c r="C13" s="97" t="e">
        <f>'PFC Series 2015'!C11+#REF!+#REF!+#REF!+#REF!</f>
        <v>#REF!</v>
      </c>
      <c r="D13" s="97">
        <f>+'2009A QZABs'!E11+'2020 Notes'!D11</f>
        <v>0</v>
      </c>
      <c r="E13" s="97">
        <f t="shared" si="0"/>
        <v>0</v>
      </c>
      <c r="F13" s="97">
        <v>0</v>
      </c>
      <c r="G13" s="77"/>
    </row>
    <row r="14" spans="1:7" hidden="1" x14ac:dyDescent="0.3">
      <c r="A14" s="60">
        <v>42231</v>
      </c>
      <c r="B14" s="76">
        <v>0</v>
      </c>
      <c r="C14" s="76" t="e">
        <f>'PFC Series 2015'!C26+#REF!+#REF!+#REF!+#REF!</f>
        <v>#REF!</v>
      </c>
      <c r="D14" s="76">
        <f>+'2009A QZABs'!E12+'2020 Notes'!D12</f>
        <v>0</v>
      </c>
      <c r="E14" s="76">
        <f t="shared" si="0"/>
        <v>0</v>
      </c>
      <c r="F14" s="76">
        <f>+E13+E14</f>
        <v>0</v>
      </c>
      <c r="G14" s="77">
        <v>42247</v>
      </c>
    </row>
    <row r="15" spans="1:7" hidden="1" x14ac:dyDescent="0.3">
      <c r="A15" s="60">
        <v>42415</v>
      </c>
      <c r="B15" s="97">
        <v>0</v>
      </c>
      <c r="C15" s="97" t="e">
        <f>'PFC Series 2015'!C27+#REF!+#REF!+#REF!+#REF!</f>
        <v>#REF!</v>
      </c>
      <c r="D15" s="97">
        <f>+'2009A QZABs'!E13+'2020 Notes'!D13</f>
        <v>0</v>
      </c>
      <c r="E15" s="97">
        <f t="shared" si="0"/>
        <v>0</v>
      </c>
      <c r="F15" s="97"/>
      <c r="G15" s="77"/>
    </row>
    <row r="16" spans="1:7" hidden="1" x14ac:dyDescent="0.3">
      <c r="A16" s="60">
        <v>42597</v>
      </c>
      <c r="B16" s="51">
        <v>0</v>
      </c>
      <c r="C16" s="76" t="e">
        <f>'PFC Series 2015'!C54+#REF!+#REF!+#REF!+#REF!</f>
        <v>#REF!</v>
      </c>
      <c r="D16" s="76">
        <f>+'2009A QZABs'!E14+'2020 Notes'!D14</f>
        <v>0</v>
      </c>
      <c r="E16" s="76">
        <f t="shared" si="0"/>
        <v>0</v>
      </c>
      <c r="F16" s="76">
        <f>+E15+E16</f>
        <v>0</v>
      </c>
      <c r="G16" s="77">
        <v>42613</v>
      </c>
    </row>
    <row r="17" spans="1:7" hidden="1" x14ac:dyDescent="0.3">
      <c r="A17" s="60">
        <v>42781</v>
      </c>
      <c r="B17" s="97">
        <v>0</v>
      </c>
      <c r="C17" s="97" t="e">
        <f>'PFC Series 2015'!C55+#REF!+#REF!+#REF!+#REF!</f>
        <v>#REF!</v>
      </c>
      <c r="D17" s="97">
        <f>+'2009A QZABs'!E15+'2020 Notes'!D15</f>
        <v>0</v>
      </c>
      <c r="E17" s="97">
        <f t="shared" si="0"/>
        <v>0</v>
      </c>
      <c r="F17" s="97"/>
      <c r="G17" s="77"/>
    </row>
    <row r="18" spans="1:7" hidden="1" x14ac:dyDescent="0.3">
      <c r="A18" s="60">
        <v>42962</v>
      </c>
      <c r="B18" s="51">
        <v>0</v>
      </c>
      <c r="C18" s="76" t="e">
        <f>'PFC Series 2015'!C56+#REF!+#REF!+#REF!+#REF!</f>
        <v>#REF!</v>
      </c>
      <c r="D18" s="76">
        <f>+'2009A QZABs'!E16+'2020 Notes'!D16</f>
        <v>0</v>
      </c>
      <c r="E18" s="76">
        <f t="shared" si="0"/>
        <v>0</v>
      </c>
      <c r="F18" s="76">
        <f>+E17+E18</f>
        <v>0</v>
      </c>
      <c r="G18" s="77">
        <v>42978</v>
      </c>
    </row>
    <row r="19" spans="1:7" hidden="1" x14ac:dyDescent="0.3">
      <c r="A19" s="60">
        <v>43146</v>
      </c>
      <c r="B19" s="51">
        <v>0</v>
      </c>
      <c r="C19" s="76" t="e">
        <f>'PFC Series 2015'!C57+#REF!+#REF!+#REF!+#REF!</f>
        <v>#REF!</v>
      </c>
      <c r="D19" s="76">
        <f>+'2009A QZABs'!E17+'2020 Notes'!D17</f>
        <v>0</v>
      </c>
      <c r="E19" s="76">
        <f t="shared" si="0"/>
        <v>0</v>
      </c>
      <c r="F19" s="76"/>
      <c r="G19" s="77"/>
    </row>
    <row r="20" spans="1:7" hidden="1" x14ac:dyDescent="0.3">
      <c r="A20" s="60">
        <v>43327</v>
      </c>
      <c r="B20" s="51">
        <v>0</v>
      </c>
      <c r="C20" s="76" t="e">
        <f>'PFC Series 2015'!C58+#REF!+#REF!+#REF!+#REF!</f>
        <v>#REF!</v>
      </c>
      <c r="D20" s="76">
        <f>+'2009A QZABs'!E18+'2020 Notes'!D18</f>
        <v>0</v>
      </c>
      <c r="E20" s="76">
        <f t="shared" si="0"/>
        <v>0</v>
      </c>
      <c r="F20" s="76">
        <f>+E19+E20</f>
        <v>0</v>
      </c>
      <c r="G20" s="77">
        <v>43343</v>
      </c>
    </row>
    <row r="21" spans="1:7" hidden="1" x14ac:dyDescent="0.3">
      <c r="A21" s="60">
        <v>43511</v>
      </c>
      <c r="B21" s="51">
        <v>0</v>
      </c>
      <c r="C21" s="76" t="e">
        <f>'PFC Series 2015'!C59+#REF!+#REF!+#REF!+#REF!</f>
        <v>#REF!</v>
      </c>
      <c r="D21" s="76">
        <f>+'2009A QZABs'!E19+'2020 Notes'!D19</f>
        <v>0</v>
      </c>
      <c r="E21" s="76">
        <f t="shared" si="0"/>
        <v>0</v>
      </c>
      <c r="F21" s="76"/>
      <c r="G21" s="77"/>
    </row>
    <row r="22" spans="1:7" hidden="1" x14ac:dyDescent="0.3">
      <c r="A22" s="60">
        <v>43692</v>
      </c>
      <c r="B22" s="51">
        <v>0</v>
      </c>
      <c r="C22" s="76" t="e">
        <f>'PFC Series 2015'!C60+#REF!+#REF!+#REF!+#REF!</f>
        <v>#REF!</v>
      </c>
      <c r="D22" s="76">
        <f>+'2009A QZABs'!E20+'2020 Notes'!D20</f>
        <v>0</v>
      </c>
      <c r="E22" s="76">
        <f t="shared" si="0"/>
        <v>0</v>
      </c>
      <c r="F22" s="76">
        <f>+E21+E22</f>
        <v>0</v>
      </c>
      <c r="G22" s="77">
        <v>43708</v>
      </c>
    </row>
    <row r="23" spans="1:7" hidden="1" x14ac:dyDescent="0.3">
      <c r="A23" s="60">
        <v>43876</v>
      </c>
      <c r="B23" s="51">
        <f>'2020 Notes'!B21+'2009A QZABs'!C19</f>
        <v>0</v>
      </c>
      <c r="C23" s="76" t="e">
        <f>'PFC Series 2015'!C61+#REF!+#REF!+#REF!+#REF!</f>
        <v>#REF!</v>
      </c>
      <c r="D23" s="76">
        <f>+'2009A QZABs'!E21+'2020 Notes'!D21</f>
        <v>0</v>
      </c>
      <c r="E23" s="76">
        <f t="shared" si="0"/>
        <v>0</v>
      </c>
      <c r="F23" s="76"/>
      <c r="G23" s="77"/>
    </row>
    <row r="24" spans="1:7" hidden="1" x14ac:dyDescent="0.3">
      <c r="A24" s="60">
        <v>44058</v>
      </c>
      <c r="B24" s="51">
        <f>'2020 Notes'!B22+'2009A QZABs'!C20</f>
        <v>0</v>
      </c>
      <c r="C24" s="76" t="e">
        <f>'PFC Series 2015'!C62+#REF!+#REF!+#REF!+#REF!</f>
        <v>#REF!</v>
      </c>
      <c r="D24" s="76">
        <f>+'2009A QZABs'!E22+'2020 Notes'!D22</f>
        <v>0</v>
      </c>
      <c r="E24" s="76">
        <f t="shared" si="0"/>
        <v>0</v>
      </c>
      <c r="F24" s="76">
        <f>+E23+E24</f>
        <v>0</v>
      </c>
      <c r="G24" s="77">
        <v>44074</v>
      </c>
    </row>
    <row r="25" spans="1:7" hidden="1" x14ac:dyDescent="0.3">
      <c r="A25" s="60">
        <v>44145</v>
      </c>
      <c r="B25" s="97">
        <f>'2020 Notes'!B23+'2009A QZABs'!C21</f>
        <v>0</v>
      </c>
      <c r="C25" s="97" t="e">
        <f>'PFC Series 2015'!C63+#REF!+#REF!+#REF!+#REF!</f>
        <v>#REF!</v>
      </c>
      <c r="D25" s="97">
        <v>0</v>
      </c>
      <c r="E25" s="97">
        <v>0</v>
      </c>
      <c r="F25" s="97">
        <v>0</v>
      </c>
      <c r="G25" s="77"/>
    </row>
    <row r="26" spans="1:7" hidden="1" x14ac:dyDescent="0.3">
      <c r="A26" s="60">
        <v>44242</v>
      </c>
      <c r="B26" s="51">
        <v>0</v>
      </c>
      <c r="C26" s="97"/>
      <c r="D26" s="51">
        <v>0</v>
      </c>
      <c r="E26" s="51">
        <f>+B25+D26</f>
        <v>0</v>
      </c>
      <c r="F26" s="51"/>
      <c r="G26" s="77"/>
    </row>
    <row r="27" spans="1:7" hidden="1" x14ac:dyDescent="0.3">
      <c r="A27" s="60">
        <v>44326</v>
      </c>
      <c r="B27" s="51">
        <v>0</v>
      </c>
      <c r="C27" s="76" t="e">
        <f>'PFC Series 2015'!C64+#REF!+#REF!+#REF!+#REF!</f>
        <v>#REF!</v>
      </c>
      <c r="D27" s="42">
        <v>0</v>
      </c>
      <c r="F27" s="51"/>
      <c r="G27" s="72"/>
    </row>
    <row r="28" spans="1:7" hidden="1" x14ac:dyDescent="0.3">
      <c r="A28" s="60">
        <v>44423</v>
      </c>
      <c r="B28" s="51">
        <f>'2020 Notes'!B25+'2009A QZABs'!C23</f>
        <v>0</v>
      </c>
      <c r="C28" s="76"/>
      <c r="D28" s="76">
        <v>0</v>
      </c>
      <c r="E28" s="76">
        <f>+B27+D28</f>
        <v>0</v>
      </c>
      <c r="F28" s="76">
        <f>+E26+E28</f>
        <v>0</v>
      </c>
      <c r="G28" s="77">
        <v>44439</v>
      </c>
    </row>
    <row r="29" spans="1:7" hidden="1" x14ac:dyDescent="0.3">
      <c r="A29" s="60">
        <v>44510</v>
      </c>
      <c r="B29" s="51">
        <f>'2020 Notes'!B26+'2009A QZABs'!C24</f>
        <v>0</v>
      </c>
      <c r="C29" s="76" t="e">
        <f>'PFC Series 2015'!C65+#REF!+#REF!+#REF!+#REF!</f>
        <v>#REF!</v>
      </c>
      <c r="D29" s="76"/>
      <c r="E29" s="76"/>
      <c r="F29" s="76"/>
      <c r="G29" s="77"/>
    </row>
    <row r="30" spans="1:7" hidden="1" x14ac:dyDescent="0.3">
      <c r="A30" s="60">
        <v>44607</v>
      </c>
      <c r="B30" s="51">
        <f>'2020 Notes'!B27+'2009A QZABs'!C25</f>
        <v>0</v>
      </c>
      <c r="C30" s="76"/>
      <c r="D30" s="76">
        <f>+'2009A QZABs'!E25+'2020 Notes'!D25</f>
        <v>0</v>
      </c>
      <c r="E30" s="76">
        <f>+B29+D30</f>
        <v>0</v>
      </c>
      <c r="F30" s="76"/>
      <c r="G30" s="77"/>
    </row>
    <row r="31" spans="1:7" hidden="1" x14ac:dyDescent="0.3">
      <c r="A31" s="60">
        <v>44691</v>
      </c>
      <c r="B31" s="51">
        <v>0</v>
      </c>
      <c r="C31" s="76" t="e">
        <f>'PFC Series 2015'!C66+#REF!+#REF!+#REF!+#REF!</f>
        <v>#REF!</v>
      </c>
      <c r="D31" s="76"/>
      <c r="E31" s="76"/>
      <c r="F31" s="76"/>
      <c r="G31" s="77"/>
    </row>
    <row r="32" spans="1:7" hidden="1" x14ac:dyDescent="0.3">
      <c r="A32" s="60">
        <v>44788</v>
      </c>
      <c r="B32" s="51">
        <f>'2020 Notes'!B29+'2009A QZABs'!C27</f>
        <v>0</v>
      </c>
      <c r="C32" s="76"/>
      <c r="D32" s="76">
        <f>+'2009A QZABs'!E26+'2020 Notes'!D26</f>
        <v>0</v>
      </c>
      <c r="E32" s="76">
        <f>+B31+D32</f>
        <v>0</v>
      </c>
      <c r="F32" s="76">
        <f>+E30+E32</f>
        <v>0</v>
      </c>
      <c r="G32" s="77">
        <v>44804</v>
      </c>
    </row>
    <row r="33" spans="1:7" hidden="1" x14ac:dyDescent="0.3">
      <c r="A33" s="60">
        <v>44875</v>
      </c>
      <c r="B33" s="120">
        <f>'2020 Notes'!B30+'2009A QZABs'!C28</f>
        <v>0</v>
      </c>
      <c r="C33" s="120" t="e">
        <f>'PFC Series 2015'!C67+#REF!+#REF!+#REF!+#REF!</f>
        <v>#REF!</v>
      </c>
      <c r="D33" s="120">
        <f>+'2009A QZABs'!E25</f>
        <v>0</v>
      </c>
      <c r="E33" s="97">
        <v>0</v>
      </c>
      <c r="F33" s="120">
        <v>0</v>
      </c>
      <c r="G33" s="77"/>
    </row>
    <row r="34" spans="1:7" hidden="1" x14ac:dyDescent="0.3">
      <c r="A34" s="60">
        <v>44972</v>
      </c>
      <c r="B34" s="51">
        <f>'2020 Notes'!B31+'2009A QZABs'!C29</f>
        <v>0</v>
      </c>
      <c r="C34" s="51"/>
      <c r="D34" s="51">
        <f>+'2009A QZABs'!E27+'2020 Notes'!D27</f>
        <v>0</v>
      </c>
      <c r="E34" s="51">
        <f>+B33+D34</f>
        <v>0</v>
      </c>
      <c r="F34" s="51">
        <v>0</v>
      </c>
      <c r="G34" s="77"/>
    </row>
    <row r="35" spans="1:7" hidden="1" x14ac:dyDescent="0.3">
      <c r="A35" s="60">
        <v>45056</v>
      </c>
      <c r="B35" s="51">
        <f>+'2009A QZABs'!C26</f>
        <v>0</v>
      </c>
      <c r="C35" s="51"/>
      <c r="D35" s="51">
        <f>+'2009A QZABs'!E26</f>
        <v>0</v>
      </c>
      <c r="E35" s="51">
        <f>+B35+D35</f>
        <v>0</v>
      </c>
      <c r="F35" s="51"/>
      <c r="G35" s="77"/>
    </row>
    <row r="36" spans="1:7" hidden="1" x14ac:dyDescent="0.3">
      <c r="A36" s="60">
        <v>45153</v>
      </c>
      <c r="B36" s="51">
        <f>'2020 Notes'!B32+'2009A QZABs'!C30</f>
        <v>0</v>
      </c>
      <c r="C36" s="76" t="e">
        <f>'PFC Series 2015'!C68+#REF!+#REF!+#REF!+#REF!</f>
        <v>#REF!</v>
      </c>
      <c r="D36" s="76">
        <f>+'2020 Notes'!D28</f>
        <v>0</v>
      </c>
      <c r="E36" s="76">
        <f>+B36+D36</f>
        <v>0</v>
      </c>
      <c r="F36" s="76">
        <f>+E34+E36+E35+E33</f>
        <v>0</v>
      </c>
      <c r="G36" s="77">
        <v>45169</v>
      </c>
    </row>
    <row r="37" spans="1:7" ht="15" customHeight="1" x14ac:dyDescent="0.3">
      <c r="A37" s="60">
        <v>45337</v>
      </c>
      <c r="B37" s="97">
        <f>'2020 Notes'!B33+'2009A QZABs'!C31</f>
        <v>0</v>
      </c>
      <c r="C37" s="121" t="e">
        <f>'PFC Series 2015'!C69+#REF!+#REF!+#REF!+#REF!</f>
        <v>#REF!</v>
      </c>
      <c r="D37" s="121">
        <f>+'2020 Notes'!D29</f>
        <v>254400</v>
      </c>
      <c r="E37" s="121">
        <f t="shared" si="0"/>
        <v>254400</v>
      </c>
      <c r="F37" s="121">
        <v>0</v>
      </c>
      <c r="G37" s="77"/>
    </row>
    <row r="38" spans="1:7" ht="15" customHeight="1" x14ac:dyDescent="0.3">
      <c r="A38" s="60">
        <v>45519</v>
      </c>
      <c r="B38" s="51">
        <f>'2020 Notes'!B34+'2009A QZABs'!C32</f>
        <v>0</v>
      </c>
      <c r="C38" s="76" t="e">
        <f>'PFC Series 2015'!C70+#REF!+#REF!+#REF!+#REF!</f>
        <v>#REF!</v>
      </c>
      <c r="D38" s="76">
        <f>+'2020 Notes'!D30</f>
        <v>254400</v>
      </c>
      <c r="E38" s="76">
        <f t="shared" si="0"/>
        <v>254400</v>
      </c>
      <c r="F38" s="76">
        <f>+E37+E38</f>
        <v>508800</v>
      </c>
      <c r="G38" s="77">
        <v>45535</v>
      </c>
    </row>
    <row r="39" spans="1:7" ht="15" customHeight="1" x14ac:dyDescent="0.3">
      <c r="A39" s="60">
        <v>45703</v>
      </c>
      <c r="B39" s="51">
        <f>+'2020 Notes'!B31</f>
        <v>0</v>
      </c>
      <c r="C39" s="76" t="e">
        <f>'PFC Series 2015'!C71+#REF!+#REF!+#REF!+#REF!</f>
        <v>#REF!</v>
      </c>
      <c r="D39" s="76">
        <f>+'2020 Notes'!D31</f>
        <v>254400</v>
      </c>
      <c r="E39" s="76">
        <f t="shared" si="0"/>
        <v>254400</v>
      </c>
      <c r="F39" s="76"/>
      <c r="G39" s="77"/>
    </row>
    <row r="40" spans="1:7" ht="15" customHeight="1" x14ac:dyDescent="0.3">
      <c r="A40" s="60">
        <v>45884</v>
      </c>
      <c r="B40" s="51">
        <f>+'2020 Notes'!B32</f>
        <v>0</v>
      </c>
      <c r="C40" s="76" t="e">
        <f>'PFC Series 2015'!C72+#REF!+#REF!+#REF!+#REF!</f>
        <v>#REF!</v>
      </c>
      <c r="D40" s="76">
        <f>+'2020 Notes'!D32</f>
        <v>254400</v>
      </c>
      <c r="E40" s="76">
        <f t="shared" si="0"/>
        <v>254400</v>
      </c>
      <c r="F40" s="76">
        <f>+E39+E40</f>
        <v>508800</v>
      </c>
      <c r="G40" s="77">
        <v>45900</v>
      </c>
    </row>
    <row r="41" spans="1:7" ht="15" customHeight="1" x14ac:dyDescent="0.3">
      <c r="A41" s="60">
        <v>46068</v>
      </c>
      <c r="B41" s="51">
        <f>+'2020 Notes'!B33</f>
        <v>0</v>
      </c>
      <c r="C41" s="76" t="e">
        <f>'PFC Series 2015'!C73+#REF!+#REF!+#REF!+#REF!</f>
        <v>#REF!</v>
      </c>
      <c r="D41" s="76">
        <f>+'2020 Notes'!D33</f>
        <v>254400</v>
      </c>
      <c r="E41" s="76">
        <f t="shared" si="0"/>
        <v>254400</v>
      </c>
      <c r="F41" s="76"/>
      <c r="G41" s="77"/>
    </row>
    <row r="42" spans="1:7" ht="15" customHeight="1" x14ac:dyDescent="0.3">
      <c r="A42" s="60">
        <v>46249</v>
      </c>
      <c r="B42" s="51">
        <f>+'2020 Notes'!B34</f>
        <v>0</v>
      </c>
      <c r="C42" s="76" t="e">
        <f>'PFC Series 2015'!C74+#REF!+#REF!+#REF!+#REF!</f>
        <v>#REF!</v>
      </c>
      <c r="D42" s="76">
        <f>+'2020 Notes'!D34</f>
        <v>254400</v>
      </c>
      <c r="E42" s="76">
        <f t="shared" si="0"/>
        <v>254400</v>
      </c>
      <c r="F42" s="76">
        <f>+E41+E42</f>
        <v>508800</v>
      </c>
      <c r="G42" s="77">
        <v>46265</v>
      </c>
    </row>
    <row r="43" spans="1:7" ht="15" customHeight="1" x14ac:dyDescent="0.3">
      <c r="A43" s="60">
        <v>46433</v>
      </c>
      <c r="B43" s="51">
        <f>+'2020 Notes'!B35</f>
        <v>720000</v>
      </c>
      <c r="C43" s="76" t="e">
        <f>'PFC Series 2015'!C75+#REF!+#REF!+#REF!+#REF!</f>
        <v>#REF!</v>
      </c>
      <c r="D43" s="76">
        <f>+'2020 Notes'!D35</f>
        <v>254400</v>
      </c>
      <c r="E43" s="76">
        <f t="shared" si="0"/>
        <v>974400</v>
      </c>
      <c r="F43" s="76"/>
      <c r="G43" s="77"/>
    </row>
    <row r="44" spans="1:7" ht="15" customHeight="1" x14ac:dyDescent="0.3">
      <c r="A44" s="60">
        <v>46614</v>
      </c>
      <c r="B44" s="51">
        <f>+'2020 Notes'!B36</f>
        <v>0</v>
      </c>
      <c r="C44" s="76" t="e">
        <f>'PFC Series 2015'!C76+#REF!+#REF!+#REF!+#REF!</f>
        <v>#REF!</v>
      </c>
      <c r="D44" s="76">
        <f>+'2020 Notes'!D36</f>
        <v>236400</v>
      </c>
      <c r="E44" s="76">
        <f t="shared" si="0"/>
        <v>236400</v>
      </c>
      <c r="F44" s="76">
        <f>+E43+E44</f>
        <v>1210800</v>
      </c>
      <c r="G44" s="77">
        <v>46630</v>
      </c>
    </row>
    <row r="45" spans="1:7" ht="15" customHeight="1" x14ac:dyDescent="0.3">
      <c r="A45" s="60">
        <v>46798</v>
      </c>
      <c r="B45" s="51">
        <f>+'2020 Notes'!B37</f>
        <v>750000</v>
      </c>
      <c r="C45" s="76" t="e">
        <f>'PFC Series 2015'!C77+#REF!+#REF!+#REF!+#REF!</f>
        <v>#REF!</v>
      </c>
      <c r="D45" s="76">
        <f>+'2020 Notes'!D37</f>
        <v>236400</v>
      </c>
      <c r="E45" s="76">
        <f t="shared" si="0"/>
        <v>986400</v>
      </c>
      <c r="F45" s="76"/>
      <c r="G45" s="77"/>
    </row>
    <row r="46" spans="1:7" ht="15" customHeight="1" x14ac:dyDescent="0.3">
      <c r="A46" s="60">
        <v>46980</v>
      </c>
      <c r="B46" s="51">
        <f>+'2020 Notes'!B38</f>
        <v>0</v>
      </c>
      <c r="C46" s="76" t="e">
        <f>'PFC Series 2015'!C78+#REF!+#REF!+#REF!+#REF!</f>
        <v>#REF!</v>
      </c>
      <c r="D46" s="76">
        <f>+'2020 Notes'!D38</f>
        <v>217650</v>
      </c>
      <c r="E46" s="76">
        <f t="shared" si="0"/>
        <v>217650</v>
      </c>
      <c r="F46" s="76">
        <f>+E45+E46</f>
        <v>1204050</v>
      </c>
      <c r="G46" s="77">
        <v>46996</v>
      </c>
    </row>
    <row r="47" spans="1:7" ht="15" customHeight="1" x14ac:dyDescent="0.3">
      <c r="A47" s="60">
        <v>47164</v>
      </c>
      <c r="B47" s="51">
        <f>+'2020 Notes'!B39</f>
        <v>830000</v>
      </c>
      <c r="C47" s="76" t="e">
        <f>'PFC Series 2015'!C79+#REF!+#REF!+#REF!+#REF!</f>
        <v>#REF!</v>
      </c>
      <c r="D47" s="76">
        <f>+'2020 Notes'!D39</f>
        <v>217650</v>
      </c>
      <c r="E47" s="76">
        <f t="shared" si="0"/>
        <v>1047650</v>
      </c>
      <c r="F47" s="76"/>
      <c r="G47" s="77"/>
    </row>
    <row r="48" spans="1:7" ht="15" customHeight="1" x14ac:dyDescent="0.3">
      <c r="A48" s="60">
        <v>47345</v>
      </c>
      <c r="B48" s="51">
        <f>+'2020 Notes'!B40</f>
        <v>0</v>
      </c>
      <c r="C48" s="76" t="e">
        <f>'PFC Series 2015'!C80+#REF!+#REF!+#REF!+#REF!</f>
        <v>#REF!</v>
      </c>
      <c r="D48" s="76">
        <f>+'2020 Notes'!D40</f>
        <v>196900</v>
      </c>
      <c r="E48" s="76">
        <f t="shared" si="0"/>
        <v>196900</v>
      </c>
      <c r="F48" s="76">
        <f>+E47+E48</f>
        <v>1244550</v>
      </c>
      <c r="G48" s="77">
        <v>47361</v>
      </c>
    </row>
    <row r="49" spans="1:7" ht="15" customHeight="1" x14ac:dyDescent="0.3">
      <c r="A49" s="60">
        <v>47529</v>
      </c>
      <c r="B49" s="51">
        <f>+'2020 Notes'!B41</f>
        <v>880000</v>
      </c>
      <c r="C49" s="76" t="e">
        <f>'PFC Series 2015'!C81+#REF!+#REF!+#REF!+#REF!</f>
        <v>#REF!</v>
      </c>
      <c r="D49" s="76">
        <f>+'2020 Notes'!D41</f>
        <v>196900</v>
      </c>
      <c r="E49" s="76">
        <f t="shared" si="0"/>
        <v>1076900</v>
      </c>
      <c r="F49" s="76"/>
      <c r="G49" s="77"/>
    </row>
    <row r="50" spans="1:7" ht="15" customHeight="1" x14ac:dyDescent="0.3">
      <c r="A50" s="60">
        <v>47710</v>
      </c>
      <c r="B50" s="51">
        <f>+'2020 Notes'!B42</f>
        <v>0</v>
      </c>
      <c r="C50" s="76" t="e">
        <f>'PFC Series 2015'!C82+#REF!+#REF!+#REF!+#REF!</f>
        <v>#REF!</v>
      </c>
      <c r="D50" s="76">
        <f>+'2020 Notes'!D42</f>
        <v>174900</v>
      </c>
      <c r="E50" s="76">
        <f t="shared" si="0"/>
        <v>174900</v>
      </c>
      <c r="F50" s="76">
        <f>+E49+E50</f>
        <v>1251800</v>
      </c>
      <c r="G50" s="77">
        <v>47726</v>
      </c>
    </row>
    <row r="51" spans="1:7" ht="15" customHeight="1" x14ac:dyDescent="0.3">
      <c r="A51" s="60">
        <v>47894</v>
      </c>
      <c r="B51" s="51">
        <f>+'2020 Notes'!B43</f>
        <v>930000</v>
      </c>
      <c r="C51" s="76" t="e">
        <f>'PFC Series 2015'!C83+#REF!+#REF!+#REF!+#REF!</f>
        <v>#REF!</v>
      </c>
      <c r="D51" s="76">
        <f>+'2020 Notes'!D43</f>
        <v>174900</v>
      </c>
      <c r="E51" s="76">
        <f t="shared" si="0"/>
        <v>1104900</v>
      </c>
      <c r="F51" s="76"/>
      <c r="G51" s="77"/>
    </row>
    <row r="52" spans="1:7" ht="15" customHeight="1" x14ac:dyDescent="0.3">
      <c r="A52" s="60">
        <v>48075</v>
      </c>
      <c r="B52" s="51">
        <f>+'2020 Notes'!B44</f>
        <v>0</v>
      </c>
      <c r="C52" s="76" t="e">
        <f>'PFC Series 2015'!C84+#REF!+#REF!+#REF!+#REF!</f>
        <v>#REF!</v>
      </c>
      <c r="D52" s="76">
        <f>+'2020 Notes'!D44</f>
        <v>156300</v>
      </c>
      <c r="E52" s="76">
        <f t="shared" si="0"/>
        <v>156300</v>
      </c>
      <c r="F52" s="76">
        <f>+E51+E52</f>
        <v>1261200</v>
      </c>
      <c r="G52" s="77">
        <v>48091</v>
      </c>
    </row>
    <row r="53" spans="1:7" ht="15" customHeight="1" x14ac:dyDescent="0.3">
      <c r="A53" s="60">
        <v>48259</v>
      </c>
      <c r="B53" s="51">
        <f>+'2020 Notes'!B45</f>
        <v>975000</v>
      </c>
      <c r="C53" s="76" t="e">
        <f>'PFC Series 2015'!C85+#REF!+#REF!+#REF!+#REF!</f>
        <v>#REF!</v>
      </c>
      <c r="D53" s="76">
        <f>+'2020 Notes'!D45</f>
        <v>156300</v>
      </c>
      <c r="E53" s="76">
        <f t="shared" si="0"/>
        <v>1131300</v>
      </c>
      <c r="F53" s="76"/>
      <c r="G53" s="77"/>
    </row>
    <row r="54" spans="1:7" ht="15" customHeight="1" x14ac:dyDescent="0.3">
      <c r="A54" s="60">
        <v>48441</v>
      </c>
      <c r="B54" s="51">
        <f>+'2020 Notes'!B46</f>
        <v>0</v>
      </c>
      <c r="C54" s="76" t="e">
        <f>'PFC Series 2015'!C86+#REF!+#REF!+#REF!+#REF!</f>
        <v>#REF!</v>
      </c>
      <c r="D54" s="76">
        <f>+'2020 Notes'!D46</f>
        <v>136800</v>
      </c>
      <c r="E54" s="76">
        <f t="shared" si="0"/>
        <v>136800</v>
      </c>
      <c r="F54" s="76">
        <f>+E53+E54</f>
        <v>1268100</v>
      </c>
      <c r="G54" s="77">
        <v>48457</v>
      </c>
    </row>
    <row r="55" spans="1:7" ht="15" customHeight="1" x14ac:dyDescent="0.3">
      <c r="A55" s="60">
        <v>48625</v>
      </c>
      <c r="B55" s="51">
        <f>+'2020 Notes'!B47</f>
        <v>1020000</v>
      </c>
      <c r="C55" s="76" t="e">
        <f>'PFC Series 2015'!C87+#REF!+#REF!+#REF!+#REF!</f>
        <v>#REF!</v>
      </c>
      <c r="D55" s="76">
        <f>+'2020 Notes'!D47</f>
        <v>136800</v>
      </c>
      <c r="E55" s="76">
        <f t="shared" si="0"/>
        <v>1156800</v>
      </c>
      <c r="F55" s="76"/>
      <c r="G55" s="77"/>
    </row>
    <row r="56" spans="1:7" ht="15" customHeight="1" x14ac:dyDescent="0.3">
      <c r="A56" s="60">
        <v>48806</v>
      </c>
      <c r="B56" s="51">
        <f>+'2020 Notes'!B48</f>
        <v>0</v>
      </c>
      <c r="C56" s="76" t="e">
        <f>'PFC Series 2015'!C88+#REF!+#REF!+#REF!+#REF!</f>
        <v>#REF!</v>
      </c>
      <c r="D56" s="76">
        <f>+'2020 Notes'!D48</f>
        <v>116400</v>
      </c>
      <c r="E56" s="76">
        <f t="shared" si="0"/>
        <v>116400</v>
      </c>
      <c r="F56" s="76">
        <f>+E55+E56</f>
        <v>1273200</v>
      </c>
      <c r="G56" s="77">
        <v>48822</v>
      </c>
    </row>
    <row r="57" spans="1:7" ht="15" customHeight="1" x14ac:dyDescent="0.3">
      <c r="A57" s="60">
        <v>48990</v>
      </c>
      <c r="B57" s="51">
        <f>+'2020 Notes'!B49</f>
        <v>1055000</v>
      </c>
      <c r="C57" s="76" t="e">
        <f>'PFC Series 2015'!C89+#REF!+#REF!+#REF!+#REF!</f>
        <v>#REF!</v>
      </c>
      <c r="D57" s="76">
        <f>+'2020 Notes'!D49</f>
        <v>116400</v>
      </c>
      <c r="E57" s="76">
        <f t="shared" si="0"/>
        <v>1171400</v>
      </c>
      <c r="F57" s="76"/>
      <c r="G57" s="77"/>
    </row>
    <row r="58" spans="1:7" ht="15" customHeight="1" x14ac:dyDescent="0.3">
      <c r="A58" s="60">
        <v>49171</v>
      </c>
      <c r="B58" s="51">
        <f>+'2020 Notes'!B50</f>
        <v>0</v>
      </c>
      <c r="C58" s="76" t="e">
        <f>'PFC Series 2015'!C90+#REF!+#REF!+#REF!+#REF!</f>
        <v>#REF!</v>
      </c>
      <c r="D58" s="76">
        <f>+'2020 Notes'!D50</f>
        <v>100575</v>
      </c>
      <c r="E58" s="76">
        <f t="shared" si="0"/>
        <v>100575</v>
      </c>
      <c r="F58" s="76">
        <f>+E57+E58</f>
        <v>1271975</v>
      </c>
      <c r="G58" s="77">
        <v>49187</v>
      </c>
    </row>
    <row r="59" spans="1:7" ht="15" customHeight="1" x14ac:dyDescent="0.3">
      <c r="A59" s="60">
        <v>49355</v>
      </c>
      <c r="B59" s="51">
        <f>+'2020 Notes'!B51</f>
        <v>1085000</v>
      </c>
      <c r="C59" s="76" t="e">
        <f>'PFC Series 2015'!C91+#REF!+#REF!+#REF!+#REF!</f>
        <v>#REF!</v>
      </c>
      <c r="D59" s="76">
        <f>+'2020 Notes'!D51</f>
        <v>100575</v>
      </c>
      <c r="E59" s="76">
        <f t="shared" si="0"/>
        <v>1185575</v>
      </c>
      <c r="F59" s="76"/>
      <c r="G59" s="77"/>
    </row>
    <row r="60" spans="1:7" ht="15" customHeight="1" x14ac:dyDescent="0.3">
      <c r="A60" s="60">
        <v>49536</v>
      </c>
      <c r="B60" s="51">
        <f>+'2020 Notes'!B52</f>
        <v>0</v>
      </c>
      <c r="C60" s="76" t="e">
        <f>'PFC Series 2015'!C92+#REF!+#REF!+#REF!+#REF!</f>
        <v>#REF!</v>
      </c>
      <c r="D60" s="76">
        <f>+'2020 Notes'!D52</f>
        <v>84300</v>
      </c>
      <c r="E60" s="76">
        <f t="shared" si="0"/>
        <v>84300</v>
      </c>
      <c r="F60" s="76">
        <f>+E59+E60</f>
        <v>1269875</v>
      </c>
      <c r="G60" s="77">
        <v>49552</v>
      </c>
    </row>
    <row r="61" spans="1:7" ht="15" customHeight="1" x14ac:dyDescent="0.3">
      <c r="A61" s="60">
        <v>49720</v>
      </c>
      <c r="B61" s="51">
        <f>+'2020 Notes'!B53</f>
        <v>1115000</v>
      </c>
      <c r="C61" s="76" t="e">
        <f>'PFC Series 2015'!C93+#REF!+#REF!+#REF!+#REF!</f>
        <v>#REF!</v>
      </c>
      <c r="D61" s="76">
        <f>+'2020 Notes'!D53</f>
        <v>84300</v>
      </c>
      <c r="E61" s="76">
        <f t="shared" si="0"/>
        <v>1199300</v>
      </c>
      <c r="F61" s="76"/>
      <c r="G61" s="77"/>
    </row>
    <row r="62" spans="1:7" ht="15" customHeight="1" x14ac:dyDescent="0.3">
      <c r="A62" s="60">
        <v>49902</v>
      </c>
      <c r="B62" s="51">
        <f>+'2020 Notes'!B54</f>
        <v>0</v>
      </c>
      <c r="C62" s="76"/>
      <c r="D62" s="76">
        <f>+'2020 Notes'!D54</f>
        <v>67575</v>
      </c>
      <c r="E62" s="76">
        <f t="shared" si="0"/>
        <v>67575</v>
      </c>
      <c r="F62" s="76">
        <f>+E61+E62</f>
        <v>1266875</v>
      </c>
      <c r="G62" s="77">
        <v>49918</v>
      </c>
    </row>
    <row r="63" spans="1:7" ht="15" customHeight="1" x14ac:dyDescent="0.3">
      <c r="A63" s="60">
        <v>50086</v>
      </c>
      <c r="B63" s="51">
        <f>+'2020 Notes'!B55</f>
        <v>1075000</v>
      </c>
      <c r="C63" s="76"/>
      <c r="D63" s="76">
        <f>+'2020 Notes'!D55</f>
        <v>67575</v>
      </c>
      <c r="E63" s="76">
        <f t="shared" si="0"/>
        <v>1142575</v>
      </c>
      <c r="F63" s="76"/>
      <c r="G63" s="77"/>
    </row>
    <row r="64" spans="1:7" ht="15" customHeight="1" x14ac:dyDescent="0.3">
      <c r="A64" s="60">
        <v>50267</v>
      </c>
      <c r="B64" s="51">
        <f>+'2020 Notes'!B56</f>
        <v>0</v>
      </c>
      <c r="C64" s="76"/>
      <c r="D64" s="76">
        <f>+'2020 Notes'!D56</f>
        <v>51450</v>
      </c>
      <c r="E64" s="76">
        <f t="shared" si="0"/>
        <v>51450</v>
      </c>
      <c r="F64" s="76">
        <f>+E63+E64</f>
        <v>1194025</v>
      </c>
      <c r="G64" s="77">
        <v>50283</v>
      </c>
    </row>
    <row r="65" spans="1:7" ht="15" customHeight="1" x14ac:dyDescent="0.3">
      <c r="A65" s="60">
        <v>50451</v>
      </c>
      <c r="B65" s="51">
        <f>+'2020 Notes'!B57</f>
        <v>1110000</v>
      </c>
      <c r="C65" s="76"/>
      <c r="D65" s="76">
        <f>+'2020 Notes'!D57</f>
        <v>51450</v>
      </c>
      <c r="E65" s="76">
        <f t="shared" si="0"/>
        <v>1161450</v>
      </c>
      <c r="F65" s="76"/>
      <c r="G65" s="77"/>
    </row>
    <row r="66" spans="1:7" ht="15" customHeight="1" x14ac:dyDescent="0.3">
      <c r="A66" s="60">
        <v>50632</v>
      </c>
      <c r="B66" s="51">
        <f>+'2020 Notes'!B58</f>
        <v>0</v>
      </c>
      <c r="C66" s="76"/>
      <c r="D66" s="76">
        <f>+'2020 Notes'!D58</f>
        <v>34800</v>
      </c>
      <c r="E66" s="76">
        <f t="shared" si="0"/>
        <v>34800</v>
      </c>
      <c r="F66" s="76">
        <f>+E65+E66</f>
        <v>1196250</v>
      </c>
      <c r="G66" s="77">
        <v>50648</v>
      </c>
    </row>
    <row r="67" spans="1:7" ht="15" customHeight="1" x14ac:dyDescent="0.3">
      <c r="A67" s="60">
        <v>50816</v>
      </c>
      <c r="B67" s="51">
        <f>+'2020 Notes'!B59</f>
        <v>1145000</v>
      </c>
      <c r="C67" s="76"/>
      <c r="D67" s="76">
        <f>+'2020 Notes'!D59</f>
        <v>34800</v>
      </c>
      <c r="E67" s="76">
        <f t="shared" si="0"/>
        <v>1179800</v>
      </c>
      <c r="F67" s="76"/>
      <c r="G67" s="77"/>
    </row>
    <row r="68" spans="1:7" ht="15" customHeight="1" x14ac:dyDescent="0.3">
      <c r="A68" s="60">
        <v>50997</v>
      </c>
      <c r="B68" s="51">
        <f>+'2020 Notes'!B60</f>
        <v>0</v>
      </c>
      <c r="C68" s="76"/>
      <c r="D68" s="76">
        <f>+'2020 Notes'!D60</f>
        <v>17625</v>
      </c>
      <c r="E68" s="76">
        <f t="shared" si="0"/>
        <v>17625</v>
      </c>
      <c r="F68" s="76">
        <f>+E67+E68</f>
        <v>1197425</v>
      </c>
      <c r="G68" s="77">
        <v>51013</v>
      </c>
    </row>
    <row r="69" spans="1:7" ht="15" customHeight="1" x14ac:dyDescent="0.3">
      <c r="A69" s="60">
        <v>51181</v>
      </c>
      <c r="B69" s="51">
        <f>+'2020 Notes'!B61</f>
        <v>1175000</v>
      </c>
      <c r="C69" s="76"/>
      <c r="D69" s="76">
        <f>+'2020 Notes'!D61</f>
        <v>17625</v>
      </c>
      <c r="E69" s="76">
        <f t="shared" si="0"/>
        <v>1192625</v>
      </c>
      <c r="F69" s="76"/>
      <c r="G69" s="77"/>
    </row>
    <row r="70" spans="1:7" ht="15" customHeight="1" x14ac:dyDescent="0.3">
      <c r="A70" s="60">
        <v>51363</v>
      </c>
      <c r="B70" s="51">
        <f>+'2020 Notes'!B62</f>
        <v>0</v>
      </c>
      <c r="C70" s="76"/>
      <c r="D70" s="76">
        <f>+'2009A QZABs'!E72+'2020 Notes'!D62</f>
        <v>0</v>
      </c>
      <c r="E70" s="76"/>
      <c r="F70" s="76">
        <f>+E69+E70</f>
        <v>1192625</v>
      </c>
      <c r="G70" s="77">
        <v>51379</v>
      </c>
    </row>
    <row r="71" spans="1:7" ht="15" hidden="1" customHeight="1" x14ac:dyDescent="0.3">
      <c r="A71" s="60">
        <v>51547</v>
      </c>
      <c r="B71" s="51"/>
      <c r="C71" s="76"/>
      <c r="D71" s="76"/>
      <c r="E71" s="76"/>
      <c r="F71" s="76"/>
      <c r="G71" s="77"/>
    </row>
    <row r="72" spans="1:7" ht="15" thickBot="1" x14ac:dyDescent="0.35">
      <c r="A72" s="68" t="s">
        <v>9</v>
      </c>
      <c r="B72" s="101">
        <f>SUM(B29:B70)</f>
        <v>13865000</v>
      </c>
      <c r="C72" s="101" t="e">
        <f>SUM(C21:C36)</f>
        <v>#REF!</v>
      </c>
      <c r="D72" s="101">
        <f t="shared" ref="D72:E72" si="1">SUM(D29:D70)</f>
        <v>4964150</v>
      </c>
      <c r="E72" s="101">
        <f t="shared" si="1"/>
        <v>18829150</v>
      </c>
      <c r="F72" s="101">
        <f>SUM(F29:F70)</f>
        <v>18829150</v>
      </c>
      <c r="G72" s="72"/>
    </row>
    <row r="73" spans="1:7" ht="15" thickTop="1" x14ac:dyDescent="0.3">
      <c r="A73" s="47"/>
      <c r="G73" s="72"/>
    </row>
    <row r="74" spans="1:7" x14ac:dyDescent="0.3">
      <c r="A74" s="43"/>
      <c r="B74" s="78"/>
      <c r="C74" s="78"/>
      <c r="D74" s="78"/>
      <c r="E74" s="78"/>
      <c r="F74" s="78"/>
      <c r="G74" s="79"/>
    </row>
    <row r="75" spans="1:7" x14ac:dyDescent="0.3">
      <c r="A75" s="63"/>
      <c r="B75" s="80"/>
      <c r="C75" s="80"/>
      <c r="D75" s="80"/>
      <c r="E75" s="80"/>
      <c r="F75" s="80"/>
      <c r="G75" s="81"/>
    </row>
    <row r="76" spans="1:7" x14ac:dyDescent="0.3">
      <c r="B76" s="76"/>
      <c r="D76" s="76"/>
      <c r="E76" s="76"/>
    </row>
    <row r="77" spans="1:7" x14ac:dyDescent="0.3">
      <c r="A77" s="42" t="s">
        <v>34</v>
      </c>
      <c r="B77" s="76">
        <f>+'2020 Notes'!B64+'2009A QZABs'!C64</f>
        <v>13865000</v>
      </c>
      <c r="D77" s="76">
        <f>+'2020 Notes'!D64+'2009A QZABs'!E64</f>
        <v>4964150</v>
      </c>
      <c r="E77" s="76">
        <f>+'2020 Notes'!E64+'2009A QZABs'!F64</f>
        <v>18829150</v>
      </c>
      <c r="F77" s="76">
        <f>+'2020 Notes'!F64+'2009A QZABs'!G64</f>
        <v>18829150</v>
      </c>
    </row>
  </sheetData>
  <mergeCells count="4">
    <mergeCell ref="A4:G4"/>
    <mergeCell ref="B5:E5"/>
    <mergeCell ref="A6:G6"/>
    <mergeCell ref="B8:E8"/>
  </mergeCells>
  <printOptions horizontalCentered="1"/>
  <pageMargins left="0.7" right="0.7" top="0.75" bottom="0.75" header="0.3" footer="0.3"/>
  <pageSetup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3" tint="0.79998168889431442"/>
    <pageSetUpPr fitToPage="1"/>
  </sheetPr>
  <dimension ref="A2:R82"/>
  <sheetViews>
    <sheetView topLeftCell="A9" zoomScaleNormal="100" workbookViewId="0">
      <selection activeCell="O21" sqref="O21:O37"/>
    </sheetView>
  </sheetViews>
  <sheetFormatPr defaultRowHeight="14.4" x14ac:dyDescent="0.3"/>
  <cols>
    <col min="1" max="1" width="9.109375" style="42"/>
    <col min="2" max="2" width="13.109375" style="42" bestFit="1" customWidth="1"/>
    <col min="3" max="3" width="15.6640625" style="42" bestFit="1" customWidth="1"/>
    <col min="4" max="4" width="9.109375" style="42" hidden="1" customWidth="1"/>
    <col min="5" max="5" width="14.6640625" style="42" bestFit="1" customWidth="1"/>
    <col min="6" max="6" width="17.44140625" style="42" bestFit="1" customWidth="1"/>
    <col min="7" max="8" width="15.6640625" style="42" hidden="1" customWidth="1"/>
    <col min="9" max="9" width="19.109375" style="42" bestFit="1" customWidth="1"/>
    <col min="10" max="10" width="9.109375" style="42"/>
    <col min="11" max="11" width="9.88671875" style="42" bestFit="1" customWidth="1"/>
    <col min="12" max="13" width="9.109375" style="42"/>
    <col min="15" max="15" width="16.88671875" customWidth="1"/>
    <col min="16" max="16" width="14.33203125" customWidth="1"/>
    <col min="18" max="18" width="13.5546875" bestFit="1" customWidth="1"/>
  </cols>
  <sheetData>
    <row r="2" spans="1:16" x14ac:dyDescent="0.3">
      <c r="A2" s="38"/>
      <c r="B2" s="82"/>
      <c r="C2" s="39"/>
      <c r="D2" s="40"/>
      <c r="E2" s="40"/>
      <c r="F2" s="40"/>
      <c r="G2" s="39"/>
      <c r="H2" s="39"/>
      <c r="I2" s="41"/>
    </row>
    <row r="3" spans="1:16" x14ac:dyDescent="0.3">
      <c r="A3" s="43"/>
      <c r="B3" s="78"/>
      <c r="C3" s="44"/>
      <c r="D3" s="45"/>
      <c r="E3" s="45"/>
      <c r="F3" s="45"/>
      <c r="G3" s="44"/>
      <c r="H3" s="44"/>
      <c r="I3" s="46"/>
    </row>
    <row r="4" spans="1:16" x14ac:dyDescent="0.3">
      <c r="A4" s="148" t="str">
        <f>+'2020 Notes'!A3:F3</f>
        <v>Harris County Department of Education</v>
      </c>
      <c r="B4" s="149"/>
      <c r="C4" s="149"/>
      <c r="D4" s="149"/>
      <c r="E4" s="149"/>
      <c r="F4" s="149"/>
      <c r="G4" s="149"/>
      <c r="H4" s="149"/>
      <c r="I4" s="150"/>
    </row>
    <row r="5" spans="1:16" x14ac:dyDescent="0.3">
      <c r="A5" s="47"/>
      <c r="C5" s="151"/>
      <c r="D5" s="151"/>
      <c r="E5" s="151"/>
      <c r="F5" s="151"/>
      <c r="G5" s="151"/>
      <c r="H5" s="151"/>
      <c r="I5" s="48"/>
    </row>
    <row r="6" spans="1:16" ht="15" thickBot="1" x14ac:dyDescent="0.35">
      <c r="A6" s="47"/>
      <c r="C6" s="152" t="s">
        <v>21</v>
      </c>
      <c r="D6" s="152"/>
      <c r="E6" s="152"/>
      <c r="F6" s="152"/>
      <c r="G6" s="152"/>
      <c r="H6" s="152"/>
      <c r="I6" s="48"/>
    </row>
    <row r="7" spans="1:16" x14ac:dyDescent="0.3">
      <c r="A7" s="47"/>
      <c r="C7" s="51"/>
      <c r="D7" s="52"/>
      <c r="E7" s="52"/>
      <c r="F7" s="52"/>
      <c r="G7" s="51"/>
      <c r="H7" s="51"/>
      <c r="I7" s="48"/>
    </row>
    <row r="8" spans="1:16" ht="15.6" x14ac:dyDescent="0.4">
      <c r="A8" s="47"/>
      <c r="C8" s="153"/>
      <c r="D8" s="153"/>
      <c r="E8" s="153"/>
      <c r="F8" s="153"/>
      <c r="G8" s="153"/>
      <c r="H8" s="153"/>
      <c r="I8" s="48"/>
    </row>
    <row r="9" spans="1:16" ht="18.600000000000001" customHeight="1" x14ac:dyDescent="0.3">
      <c r="A9" s="83"/>
      <c r="B9" s="84" t="s">
        <v>6</v>
      </c>
      <c r="C9" s="74" t="s">
        <v>1</v>
      </c>
      <c r="D9" s="75" t="s">
        <v>2</v>
      </c>
      <c r="E9" s="74" t="s">
        <v>3</v>
      </c>
      <c r="F9" s="74" t="s">
        <v>7</v>
      </c>
      <c r="G9" s="74"/>
      <c r="H9" s="74"/>
      <c r="I9" s="85"/>
    </row>
    <row r="10" spans="1:16" x14ac:dyDescent="0.3">
      <c r="A10" s="47"/>
      <c r="B10" s="86"/>
      <c r="C10" s="87"/>
      <c r="D10" s="88"/>
      <c r="E10" s="88"/>
      <c r="F10" s="88"/>
      <c r="G10" s="89"/>
      <c r="H10" s="87"/>
      <c r="I10" s="90"/>
      <c r="O10" t="s">
        <v>35</v>
      </c>
      <c r="P10" t="s">
        <v>36</v>
      </c>
    </row>
    <row r="11" spans="1:16" hidden="1" x14ac:dyDescent="0.3">
      <c r="A11" s="47"/>
      <c r="B11" s="91">
        <v>41882</v>
      </c>
      <c r="C11" s="97" t="e">
        <f ca="1">SUM(OFFSET('PFC Total Debt (Semi-Ann)'!#REF!,G11,0,1):OFFSET('PFC Total Debt (Semi-Ann)'!#REF!,H11,0,1))</f>
        <v>#REF!</v>
      </c>
      <c r="D11" s="97"/>
      <c r="E11" s="97" t="e">
        <f ca="1">SUM(OFFSET('PFC Total Debt (Semi-Ann)'!#REF!,G11,0,1):OFFSET('PFC Total Debt (Semi-Ann)'!#REF!,H11,0,1))</f>
        <v>#REF!</v>
      </c>
      <c r="F11" s="97" t="e">
        <f ca="1">SUM(C11:E11)</f>
        <v>#REF!</v>
      </c>
      <c r="G11" s="89" t="e">
        <f ca="1">SUM(OFFSET('PFC Total Debt (Semi-Ann)'!#REF!,(ROW()-12)*2,0,2,1))</f>
        <v>#REF!</v>
      </c>
      <c r="H11" s="42">
        <v>1</v>
      </c>
      <c r="I11" s="72"/>
    </row>
    <row r="12" spans="1:16" hidden="1" x14ac:dyDescent="0.3">
      <c r="A12" s="47"/>
      <c r="B12" s="91">
        <v>42247</v>
      </c>
      <c r="C12" s="97">
        <f>+'Tax- Total Debt (Semi-Ann)'!B13+'Tax- Total Debt (Semi-Ann)'!B14</f>
        <v>0</v>
      </c>
      <c r="D12" s="97"/>
      <c r="E12" s="97">
        <f>+'Tax- Total Debt (Semi-Ann)'!D13+'Tax- Total Debt (Semi-Ann)'!D14</f>
        <v>0</v>
      </c>
      <c r="F12" s="97">
        <f t="shared" ref="F12:F17" si="0">SUM(C12:E12)</f>
        <v>0</v>
      </c>
      <c r="G12" s="42" t="e">
        <f ca="1">G11+2</f>
        <v>#REF!</v>
      </c>
      <c r="H12" s="42">
        <f>H11+2</f>
        <v>3</v>
      </c>
      <c r="I12" s="72"/>
      <c r="L12" s="100"/>
    </row>
    <row r="13" spans="1:16" hidden="1" x14ac:dyDescent="0.3">
      <c r="A13" s="47"/>
      <c r="B13" s="91">
        <v>42613</v>
      </c>
      <c r="C13" s="97">
        <f>+'Tax- Total Debt (Semi-Ann)'!B15+'Tax- Total Debt (Semi-Ann)'!B16</f>
        <v>0</v>
      </c>
      <c r="D13" s="97"/>
      <c r="E13" s="97">
        <f>+'Tax- Total Debt (Semi-Ann)'!D15+'Tax- Total Debt (Semi-Ann)'!D16</f>
        <v>0</v>
      </c>
      <c r="F13" s="97">
        <f t="shared" si="0"/>
        <v>0</v>
      </c>
      <c r="G13" s="42" t="e">
        <f t="shared" ref="G13:H28" ca="1" si="1">G12+2</f>
        <v>#REF!</v>
      </c>
      <c r="H13" s="42">
        <f t="shared" si="1"/>
        <v>5</v>
      </c>
      <c r="I13" s="72"/>
    </row>
    <row r="14" spans="1:16" hidden="1" x14ac:dyDescent="0.3">
      <c r="A14" s="47"/>
      <c r="B14" s="91">
        <v>42978</v>
      </c>
      <c r="C14" s="97">
        <f>+'Tax- Total Debt (Semi-Ann)'!B17+'Tax- Total Debt (Semi-Ann)'!B18</f>
        <v>0</v>
      </c>
      <c r="D14" s="97"/>
      <c r="E14" s="97">
        <f>+'Tax- Total Debt (Semi-Ann)'!D17+'Tax- Total Debt (Semi-Ann)'!D18</f>
        <v>0</v>
      </c>
      <c r="F14" s="97">
        <f t="shared" si="0"/>
        <v>0</v>
      </c>
      <c r="G14" s="42" t="e">
        <f t="shared" ca="1" si="1"/>
        <v>#REF!</v>
      </c>
      <c r="H14" s="42">
        <f t="shared" si="1"/>
        <v>7</v>
      </c>
      <c r="I14" s="72"/>
    </row>
    <row r="15" spans="1:16" hidden="1" x14ac:dyDescent="0.3">
      <c r="A15" s="47"/>
      <c r="B15" s="91">
        <v>43343</v>
      </c>
      <c r="C15" s="76">
        <f>+'Tax- Total Debt (Semi-Ann)'!B19+'Tax- Total Debt (Semi-Ann)'!B20</f>
        <v>0</v>
      </c>
      <c r="D15" s="76"/>
      <c r="E15" s="76">
        <f>+'Tax- Total Debt (Semi-Ann)'!D19+'Tax- Total Debt (Semi-Ann)'!D20</f>
        <v>0</v>
      </c>
      <c r="F15" s="76">
        <f t="shared" si="0"/>
        <v>0</v>
      </c>
      <c r="G15" s="42" t="e">
        <f t="shared" ca="1" si="1"/>
        <v>#REF!</v>
      </c>
      <c r="H15" s="42">
        <f t="shared" si="1"/>
        <v>9</v>
      </c>
      <c r="I15" s="72"/>
    </row>
    <row r="16" spans="1:16" hidden="1" x14ac:dyDescent="0.3">
      <c r="A16" s="47"/>
      <c r="B16" s="91">
        <v>43708</v>
      </c>
      <c r="C16" s="76">
        <f>+'Tax- Total Debt (Semi-Ann)'!B21+'Tax- Total Debt (Semi-Ann)'!B22</f>
        <v>0</v>
      </c>
      <c r="D16" s="76"/>
      <c r="E16" s="76">
        <f>+'Tax- Total Debt (Semi-Ann)'!D21+'Tax- Total Debt (Semi-Ann)'!D22</f>
        <v>0</v>
      </c>
      <c r="F16" s="76">
        <f t="shared" si="0"/>
        <v>0</v>
      </c>
      <c r="G16" s="42" t="e">
        <f t="shared" ca="1" si="1"/>
        <v>#REF!</v>
      </c>
      <c r="H16" s="42">
        <f t="shared" si="1"/>
        <v>11</v>
      </c>
      <c r="I16" s="72"/>
      <c r="K16" s="76"/>
      <c r="L16" s="76"/>
    </row>
    <row r="17" spans="1:18" hidden="1" x14ac:dyDescent="0.3">
      <c r="A17" s="47"/>
      <c r="B17" s="91">
        <v>44074</v>
      </c>
      <c r="C17" s="76">
        <f>+'Tax- Total Debt (Semi-Ann)'!B23+'Tax- Total Debt (Semi-Ann)'!B24</f>
        <v>0</v>
      </c>
      <c r="D17" s="76"/>
      <c r="E17" s="76">
        <f>+'Tax- Total Debt (Semi-Ann)'!D23+'Tax- Total Debt (Semi-Ann)'!D24</f>
        <v>0</v>
      </c>
      <c r="F17" s="76">
        <f t="shared" si="0"/>
        <v>0</v>
      </c>
      <c r="G17" s="42" t="e">
        <f t="shared" ca="1" si="1"/>
        <v>#REF!</v>
      </c>
      <c r="H17" s="42">
        <f t="shared" si="1"/>
        <v>13</v>
      </c>
      <c r="I17" s="72"/>
    </row>
    <row r="18" spans="1:18" hidden="1" x14ac:dyDescent="0.3">
      <c r="A18" s="47"/>
      <c r="B18" s="91">
        <v>44439</v>
      </c>
      <c r="C18" s="97">
        <f>+'Tax- Total Debt (Semi-Ann)'!B25+'Tax- Total Debt (Semi-Ann)'!B27</f>
        <v>0</v>
      </c>
      <c r="D18" s="97"/>
      <c r="E18" s="97">
        <f>+'Tax- Total Debt (Semi-Ann)'!D25+'Tax- Total Debt (Semi-Ann)'!D26+'Tax- Total Debt (Semi-Ann)'!D27+'Tax- Total Debt (Semi-Ann)'!D28</f>
        <v>0</v>
      </c>
      <c r="F18" s="97">
        <f>SUM(C18:E18)</f>
        <v>0</v>
      </c>
      <c r="G18" s="42" t="e">
        <f t="shared" ca="1" si="1"/>
        <v>#REF!</v>
      </c>
      <c r="H18" s="42">
        <f t="shared" si="1"/>
        <v>15</v>
      </c>
      <c r="I18" s="72"/>
      <c r="O18" s="110">
        <v>358986.67</v>
      </c>
      <c r="P18" s="110">
        <f>+F18-O18</f>
        <v>-358986.67</v>
      </c>
    </row>
    <row r="19" spans="1:18" hidden="1" x14ac:dyDescent="0.3">
      <c r="A19" s="47"/>
      <c r="B19" s="91">
        <v>44804</v>
      </c>
      <c r="C19" s="97">
        <f>+'Tax- Total Debt (Semi-Ann)'!B29+'Tax- Total Debt (Semi-Ann)'!B31</f>
        <v>0</v>
      </c>
      <c r="D19" s="97"/>
      <c r="E19" s="97">
        <f>+'Tax- Total Debt (Semi-Ann)'!D30+'Tax- Total Debt (Semi-Ann)'!D32</f>
        <v>0</v>
      </c>
      <c r="F19" s="97">
        <f>SUM(C19:E19)</f>
        <v>0</v>
      </c>
      <c r="G19" s="42" t="e">
        <f t="shared" ca="1" si="1"/>
        <v>#REF!</v>
      </c>
      <c r="H19" s="42">
        <f t="shared" si="1"/>
        <v>17</v>
      </c>
      <c r="I19" s="72"/>
      <c r="O19" s="110">
        <v>508800</v>
      </c>
      <c r="P19" s="110">
        <f t="shared" ref="P19:P37" si="2">+F19-O19</f>
        <v>-508800</v>
      </c>
      <c r="Q19" t="s">
        <v>38</v>
      </c>
    </row>
    <row r="20" spans="1:18" hidden="1" x14ac:dyDescent="0.3">
      <c r="A20" s="47"/>
      <c r="B20" s="91">
        <v>45169</v>
      </c>
      <c r="C20" s="97">
        <f>+'Tax- Total Debt (Semi-Ann)'!B35</f>
        <v>0</v>
      </c>
      <c r="D20" s="97"/>
      <c r="E20" s="97">
        <f>+'Tax- Total Debt (Semi-Ann)'!D34+'Tax- Total Debt (Semi-Ann)'!D36</f>
        <v>0</v>
      </c>
      <c r="F20" s="97">
        <f>C20+E20</f>
        <v>0</v>
      </c>
      <c r="G20" s="42" t="e">
        <f t="shared" ca="1" si="1"/>
        <v>#REF!</v>
      </c>
      <c r="H20" s="42">
        <f t="shared" si="1"/>
        <v>19</v>
      </c>
      <c r="I20" s="72"/>
      <c r="O20" s="110">
        <v>960228.57</v>
      </c>
      <c r="P20" s="110">
        <f t="shared" si="2"/>
        <v>-960228.57</v>
      </c>
      <c r="R20" s="110"/>
    </row>
    <row r="21" spans="1:18" x14ac:dyDescent="0.3">
      <c r="A21" s="47"/>
      <c r="B21" s="91">
        <v>45535</v>
      </c>
      <c r="C21" s="121">
        <f>'Tax- Total Debt (Semi-Ann)'!B37+'Tax- Total Debt (Semi-Ann)'!B38</f>
        <v>0</v>
      </c>
      <c r="D21" s="121" t="e">
        <f>'Tax- Total Debt (Semi-Ann)'!C37+'Tax- Total Debt (Semi-Ann)'!C38</f>
        <v>#REF!</v>
      </c>
      <c r="E21" s="121">
        <f>+'Tax- Total Debt (Semi-Ann)'!D37+'Tax- Total Debt (Semi-Ann)'!D38</f>
        <v>508800</v>
      </c>
      <c r="F21" s="121">
        <f>C21+E21</f>
        <v>508800</v>
      </c>
      <c r="G21" s="42" t="e">
        <f t="shared" ca="1" si="1"/>
        <v>#REF!</v>
      </c>
      <c r="H21" s="42">
        <f t="shared" si="1"/>
        <v>21</v>
      </c>
      <c r="I21" s="72"/>
      <c r="O21" s="164">
        <v>508800</v>
      </c>
      <c r="P21" s="110">
        <f t="shared" si="2"/>
        <v>0</v>
      </c>
    </row>
    <row r="22" spans="1:18" x14ac:dyDescent="0.3">
      <c r="A22" s="47"/>
      <c r="B22" s="91">
        <v>45900</v>
      </c>
      <c r="C22" s="76">
        <f>'Tax- Total Debt (Semi-Ann)'!B39+'Tax- Total Debt (Semi-Ann)'!B40</f>
        <v>0</v>
      </c>
      <c r="D22" s="76" t="e">
        <f>'Tax- Total Debt (Semi-Ann)'!C39+'Tax- Total Debt (Semi-Ann)'!C40</f>
        <v>#REF!</v>
      </c>
      <c r="E22" s="76">
        <f>+'Tax- Total Debt (Semi-Ann)'!D39+'Tax- Total Debt (Semi-Ann)'!D40</f>
        <v>508800</v>
      </c>
      <c r="F22" s="76">
        <f>C22+E22</f>
        <v>508800</v>
      </c>
      <c r="G22" s="42" t="e">
        <f t="shared" ca="1" si="1"/>
        <v>#REF!</v>
      </c>
      <c r="H22" s="42">
        <f t="shared" si="1"/>
        <v>23</v>
      </c>
      <c r="I22" s="72"/>
      <c r="O22" s="164">
        <v>508800</v>
      </c>
      <c r="P22" s="110">
        <f t="shared" si="2"/>
        <v>0</v>
      </c>
    </row>
    <row r="23" spans="1:18" x14ac:dyDescent="0.3">
      <c r="A23" s="47"/>
      <c r="B23" s="91">
        <v>46265</v>
      </c>
      <c r="C23" s="76">
        <f>'Tax- Total Debt (Semi-Ann)'!B41+'Tax- Total Debt (Semi-Ann)'!B42</f>
        <v>0</v>
      </c>
      <c r="D23" s="76" t="e">
        <f>'Tax- Total Debt (Semi-Ann)'!C41+'Tax- Total Debt (Semi-Ann)'!C42</f>
        <v>#REF!</v>
      </c>
      <c r="E23" s="76">
        <f>+'Tax- Total Debt (Semi-Ann)'!D40+'Tax- Total Debt (Semi-Ann)'!D41</f>
        <v>508800</v>
      </c>
      <c r="F23" s="76">
        <f>C23+E23</f>
        <v>508800</v>
      </c>
      <c r="G23" s="42" t="e">
        <f t="shared" ca="1" si="1"/>
        <v>#REF!</v>
      </c>
      <c r="H23" s="42">
        <f t="shared" si="1"/>
        <v>25</v>
      </c>
      <c r="I23" s="72"/>
      <c r="O23" s="164">
        <v>508800</v>
      </c>
      <c r="P23" s="110">
        <f t="shared" si="2"/>
        <v>0</v>
      </c>
    </row>
    <row r="24" spans="1:18" x14ac:dyDescent="0.3">
      <c r="A24" s="47"/>
      <c r="B24" s="91">
        <v>46630</v>
      </c>
      <c r="C24" s="76">
        <f>'Tax- Total Debt (Semi-Ann)'!B43+'Tax- Total Debt (Semi-Ann)'!B44</f>
        <v>720000</v>
      </c>
      <c r="D24" s="76" t="e">
        <f>'Tax- Total Debt (Semi-Ann)'!C43+'Tax- Total Debt (Semi-Ann)'!C44</f>
        <v>#REF!</v>
      </c>
      <c r="E24" s="76">
        <f>+'Tax- Total Debt (Semi-Ann)'!D43+'Tax- Total Debt (Semi-Ann)'!D44</f>
        <v>490800</v>
      </c>
      <c r="F24" s="76">
        <f>+'Tax- Total Debt (Semi-Ann)'!E43+'Tax- Total Debt (Semi-Ann)'!E44</f>
        <v>1210800</v>
      </c>
      <c r="G24" s="42" t="e">
        <f t="shared" ca="1" si="1"/>
        <v>#REF!</v>
      </c>
      <c r="H24" s="42">
        <f t="shared" si="1"/>
        <v>27</v>
      </c>
      <c r="I24" s="72"/>
      <c r="O24" s="164">
        <v>1210800</v>
      </c>
      <c r="P24" s="110">
        <f t="shared" si="2"/>
        <v>0</v>
      </c>
    </row>
    <row r="25" spans="1:18" x14ac:dyDescent="0.3">
      <c r="A25" s="47"/>
      <c r="B25" s="91">
        <v>46996</v>
      </c>
      <c r="C25" s="76">
        <f>'Tax- Total Debt (Semi-Ann)'!B45+'Tax- Total Debt (Semi-Ann)'!B46</f>
        <v>750000</v>
      </c>
      <c r="D25" s="76" t="e">
        <f>'Tax- Total Debt (Semi-Ann)'!C45+'Tax- Total Debt (Semi-Ann)'!C46</f>
        <v>#REF!</v>
      </c>
      <c r="E25" s="76">
        <f>+'Tax- Total Debt (Semi-Ann)'!D45+'Tax- Total Debt (Semi-Ann)'!D46</f>
        <v>454050</v>
      </c>
      <c r="F25" s="76">
        <f>+'Tax- Total Debt (Semi-Ann)'!E45+'Tax- Total Debt (Semi-Ann)'!E46</f>
        <v>1204050</v>
      </c>
      <c r="G25" s="42" t="e">
        <f t="shared" ca="1" si="1"/>
        <v>#REF!</v>
      </c>
      <c r="H25" s="42">
        <f t="shared" si="1"/>
        <v>29</v>
      </c>
      <c r="I25" s="72"/>
      <c r="O25" s="164">
        <v>1204050</v>
      </c>
      <c r="P25" s="110">
        <f t="shared" si="2"/>
        <v>0</v>
      </c>
    </row>
    <row r="26" spans="1:18" x14ac:dyDescent="0.3">
      <c r="A26" s="47"/>
      <c r="B26" s="91">
        <v>47361</v>
      </c>
      <c r="C26" s="76">
        <f>'Tax- Total Debt (Semi-Ann)'!B47+'Tax- Total Debt (Semi-Ann)'!B48</f>
        <v>830000</v>
      </c>
      <c r="D26" s="76" t="e">
        <f>'Tax- Total Debt (Semi-Ann)'!C47+'Tax- Total Debt (Semi-Ann)'!C48</f>
        <v>#REF!</v>
      </c>
      <c r="E26" s="76">
        <f>+'Tax- Total Debt (Semi-Ann)'!D47+'Tax- Total Debt (Semi-Ann)'!D48</f>
        <v>414550</v>
      </c>
      <c r="F26" s="76">
        <f>+'Tax- Total Debt (Semi-Ann)'!E47+'Tax- Total Debt (Semi-Ann)'!E48</f>
        <v>1244550</v>
      </c>
      <c r="G26" s="42" t="e">
        <f t="shared" ca="1" si="1"/>
        <v>#REF!</v>
      </c>
      <c r="H26" s="42">
        <f t="shared" si="1"/>
        <v>31</v>
      </c>
      <c r="I26" s="72"/>
      <c r="O26" s="164">
        <v>1244550</v>
      </c>
      <c r="P26" s="110">
        <f t="shared" si="2"/>
        <v>0</v>
      </c>
    </row>
    <row r="27" spans="1:18" x14ac:dyDescent="0.3">
      <c r="A27" s="47"/>
      <c r="B27" s="91">
        <v>47726</v>
      </c>
      <c r="C27" s="76">
        <f>'Tax- Total Debt (Semi-Ann)'!B49+'Tax- Total Debt (Semi-Ann)'!B50</f>
        <v>880000</v>
      </c>
      <c r="D27" s="76" t="e">
        <f>'Tax- Total Debt (Semi-Ann)'!C49+'Tax- Total Debt (Semi-Ann)'!C50</f>
        <v>#REF!</v>
      </c>
      <c r="E27" s="76">
        <f>+'Tax- Total Debt (Semi-Ann)'!D49+'Tax- Total Debt (Semi-Ann)'!D50</f>
        <v>371800</v>
      </c>
      <c r="F27" s="76">
        <f>+'Tax- Total Debt (Semi-Ann)'!E49+'Tax- Total Debt (Semi-Ann)'!E50</f>
        <v>1251800</v>
      </c>
      <c r="G27" s="42" t="e">
        <f t="shared" ca="1" si="1"/>
        <v>#REF!</v>
      </c>
      <c r="H27" s="42">
        <f t="shared" si="1"/>
        <v>33</v>
      </c>
      <c r="I27" s="72"/>
      <c r="O27" s="164">
        <v>1251800</v>
      </c>
      <c r="P27" s="110">
        <f t="shared" si="2"/>
        <v>0</v>
      </c>
    </row>
    <row r="28" spans="1:18" x14ac:dyDescent="0.3">
      <c r="A28" s="47"/>
      <c r="B28" s="91">
        <v>48091</v>
      </c>
      <c r="C28" s="76">
        <f>'Tax- Total Debt (Semi-Ann)'!B51+'Tax- Total Debt (Semi-Ann)'!B52</f>
        <v>930000</v>
      </c>
      <c r="D28" s="76" t="e">
        <f>'Tax- Total Debt (Semi-Ann)'!C51+'Tax- Total Debt (Semi-Ann)'!C52</f>
        <v>#REF!</v>
      </c>
      <c r="E28" s="76">
        <f>+'Tax- Total Debt (Semi-Ann)'!D51+'Tax- Total Debt (Semi-Ann)'!D52</f>
        <v>331200</v>
      </c>
      <c r="F28" s="76">
        <f>+'Tax- Total Debt (Semi-Ann)'!E51+'Tax- Total Debt (Semi-Ann)'!E52</f>
        <v>1261200</v>
      </c>
      <c r="G28" s="42" t="e">
        <f t="shared" ca="1" si="1"/>
        <v>#REF!</v>
      </c>
      <c r="H28" s="42">
        <f t="shared" si="1"/>
        <v>35</v>
      </c>
      <c r="I28" s="72"/>
      <c r="O28" s="164">
        <v>1261200</v>
      </c>
      <c r="P28" s="110">
        <f t="shared" si="2"/>
        <v>0</v>
      </c>
    </row>
    <row r="29" spans="1:18" x14ac:dyDescent="0.3">
      <c r="A29" s="47"/>
      <c r="B29" s="91">
        <v>48457</v>
      </c>
      <c r="C29" s="76">
        <f>'Tax- Total Debt (Semi-Ann)'!B53+'Tax- Total Debt (Semi-Ann)'!B54</f>
        <v>975000</v>
      </c>
      <c r="E29" s="76">
        <f>+'Tax- Total Debt (Semi-Ann)'!D53+'Tax- Total Debt (Semi-Ann)'!D54</f>
        <v>293100</v>
      </c>
      <c r="F29" s="76">
        <f>+'Tax- Total Debt (Semi-Ann)'!E53+'Tax- Total Debt (Semi-Ann)'!E54</f>
        <v>1268100</v>
      </c>
      <c r="G29" s="42" t="e">
        <f t="shared" ref="G29:H32" ca="1" si="3">G28+2</f>
        <v>#REF!</v>
      </c>
      <c r="H29" s="42">
        <f t="shared" si="3"/>
        <v>37</v>
      </c>
      <c r="I29" s="72"/>
      <c r="O29" s="164">
        <v>1268100</v>
      </c>
      <c r="P29" s="110">
        <f t="shared" si="2"/>
        <v>0</v>
      </c>
    </row>
    <row r="30" spans="1:18" x14ac:dyDescent="0.3">
      <c r="A30" s="47"/>
      <c r="B30" s="91">
        <v>48822</v>
      </c>
      <c r="C30" s="76">
        <f>'Tax- Total Debt (Semi-Ann)'!B55+'Tax- Total Debt (Semi-Ann)'!B56</f>
        <v>1020000</v>
      </c>
      <c r="E30" s="76">
        <f>+'Tax- Total Debt (Semi-Ann)'!D55+'Tax- Total Debt (Semi-Ann)'!D56</f>
        <v>253200</v>
      </c>
      <c r="F30" s="76">
        <f>+'Tax- Total Debt (Semi-Ann)'!E55+'Tax- Total Debt (Semi-Ann)'!E56</f>
        <v>1273200</v>
      </c>
      <c r="G30" s="42" t="e">
        <f t="shared" ca="1" si="3"/>
        <v>#REF!</v>
      </c>
      <c r="H30" s="42">
        <f t="shared" si="3"/>
        <v>39</v>
      </c>
      <c r="I30" s="72"/>
      <c r="O30" s="164">
        <v>1273200</v>
      </c>
      <c r="P30" s="110">
        <f t="shared" si="2"/>
        <v>0</v>
      </c>
    </row>
    <row r="31" spans="1:18" x14ac:dyDescent="0.3">
      <c r="A31" s="47"/>
      <c r="B31" s="91">
        <v>49187</v>
      </c>
      <c r="C31" s="76">
        <f>'Tax- Total Debt (Semi-Ann)'!B57+'Tax- Total Debt (Semi-Ann)'!B58</f>
        <v>1055000</v>
      </c>
      <c r="E31" s="76">
        <f>+'Tax- Total Debt (Semi-Ann)'!D57+'Tax- Total Debt (Semi-Ann)'!D58</f>
        <v>216975</v>
      </c>
      <c r="F31" s="76">
        <f>+'Tax- Total Debt (Semi-Ann)'!E57+'Tax- Total Debt (Semi-Ann)'!E58</f>
        <v>1271975</v>
      </c>
      <c r="G31" s="42" t="e">
        <f t="shared" ca="1" si="3"/>
        <v>#REF!</v>
      </c>
      <c r="H31" s="42">
        <f t="shared" si="3"/>
        <v>41</v>
      </c>
      <c r="I31" s="72"/>
      <c r="O31" s="164">
        <v>1271975</v>
      </c>
      <c r="P31" s="110">
        <f t="shared" si="2"/>
        <v>0</v>
      </c>
    </row>
    <row r="32" spans="1:18" x14ac:dyDescent="0.3">
      <c r="A32" s="47"/>
      <c r="B32" s="91">
        <v>49552</v>
      </c>
      <c r="C32" s="76">
        <f>'Tax- Total Debt (Semi-Ann)'!B59+'Tax- Total Debt (Semi-Ann)'!B60</f>
        <v>1085000</v>
      </c>
      <c r="E32" s="76">
        <f>+'Tax- Total Debt (Semi-Ann)'!D59+'Tax- Total Debt (Semi-Ann)'!D60</f>
        <v>184875</v>
      </c>
      <c r="F32" s="76">
        <f>+'Tax- Total Debt (Semi-Ann)'!E59+'Tax- Total Debt (Semi-Ann)'!E60</f>
        <v>1269875</v>
      </c>
      <c r="G32" s="42" t="e">
        <f t="shared" ca="1" si="3"/>
        <v>#REF!</v>
      </c>
      <c r="H32" s="42">
        <f t="shared" si="3"/>
        <v>43</v>
      </c>
      <c r="I32" s="72"/>
      <c r="O32" s="164">
        <v>1269875</v>
      </c>
      <c r="P32" s="110">
        <f t="shared" si="2"/>
        <v>0</v>
      </c>
    </row>
    <row r="33" spans="1:16" x14ac:dyDescent="0.3">
      <c r="A33" s="47"/>
      <c r="B33" s="91">
        <v>49918</v>
      </c>
      <c r="C33" s="76">
        <f>'Tax- Total Debt (Semi-Ann)'!B60+'Tax- Total Debt (Semi-Ann)'!B61</f>
        <v>1115000</v>
      </c>
      <c r="E33" s="76">
        <f>+'Tax- Total Debt (Semi-Ann)'!D61+'Tax- Total Debt (Semi-Ann)'!D62</f>
        <v>151875</v>
      </c>
      <c r="F33" s="76">
        <f>+'Tax- Total Debt (Semi-Ann)'!E61+'Tax- Total Debt (Semi-Ann)'!E62</f>
        <v>1266875</v>
      </c>
      <c r="I33" s="72"/>
      <c r="O33" s="164">
        <v>1266875</v>
      </c>
      <c r="P33" s="110">
        <f t="shared" si="2"/>
        <v>0</v>
      </c>
    </row>
    <row r="34" spans="1:16" x14ac:dyDescent="0.3">
      <c r="A34" s="47"/>
      <c r="B34" s="91">
        <v>50283</v>
      </c>
      <c r="C34" s="76">
        <f>'Tax- Total Debt (Semi-Ann)'!B63+'Tax- Total Debt (Semi-Ann)'!B64</f>
        <v>1075000</v>
      </c>
      <c r="E34" s="76">
        <f>'Tax- Total Debt (Semi-Ann)'!D63+'Tax- Total Debt (Semi-Ann)'!D64</f>
        <v>119025</v>
      </c>
      <c r="F34" s="76">
        <f>+'Tax- Total Debt (Semi-Ann)'!E63+'Tax- Total Debt (Semi-Ann)'!E64</f>
        <v>1194025</v>
      </c>
      <c r="I34" s="72"/>
      <c r="O34" s="164">
        <v>1194025</v>
      </c>
      <c r="P34" s="110">
        <f t="shared" si="2"/>
        <v>0</v>
      </c>
    </row>
    <row r="35" spans="1:16" x14ac:dyDescent="0.3">
      <c r="A35" s="47"/>
      <c r="B35" s="91">
        <v>50648</v>
      </c>
      <c r="C35" s="76">
        <f>'Tax- Total Debt (Semi-Ann)'!B65+'Tax- Total Debt (Semi-Ann)'!B66</f>
        <v>1110000</v>
      </c>
      <c r="E35" s="76">
        <f>'Tax- Total Debt (Semi-Ann)'!D65+'Tax- Total Debt (Semi-Ann)'!D66</f>
        <v>86250</v>
      </c>
      <c r="F35" s="76">
        <f>+'Tax- Total Debt (Semi-Ann)'!E65+'Tax- Total Debt (Semi-Ann)'!E66</f>
        <v>1196250</v>
      </c>
      <c r="I35" s="72"/>
      <c r="O35" s="164">
        <v>1196250</v>
      </c>
      <c r="P35" s="110">
        <f t="shared" si="2"/>
        <v>0</v>
      </c>
    </row>
    <row r="36" spans="1:16" x14ac:dyDescent="0.3">
      <c r="A36" s="47"/>
      <c r="B36" s="91">
        <v>51013</v>
      </c>
      <c r="C36" s="76">
        <f>'Tax- Total Debt (Semi-Ann)'!B67+'Tax- Total Debt (Semi-Ann)'!B68</f>
        <v>1145000</v>
      </c>
      <c r="E36" s="76">
        <f>'Tax- Total Debt (Semi-Ann)'!D67+'Tax- Total Debt (Semi-Ann)'!D68</f>
        <v>52425</v>
      </c>
      <c r="F36" s="76">
        <f>+'Tax- Total Debt (Semi-Ann)'!E67+'Tax- Total Debt (Semi-Ann)'!E68</f>
        <v>1197425</v>
      </c>
      <c r="I36" s="72"/>
      <c r="O36" s="164">
        <v>1197425</v>
      </c>
      <c r="P36" s="110">
        <f t="shared" si="2"/>
        <v>0</v>
      </c>
    </row>
    <row r="37" spans="1:16" x14ac:dyDescent="0.3">
      <c r="A37" s="47"/>
      <c r="B37" s="91">
        <v>51379</v>
      </c>
      <c r="C37" s="76">
        <f>'Tax- Total Debt (Semi-Ann)'!B69+'Tax- Total Debt (Semi-Ann)'!B70</f>
        <v>1175000</v>
      </c>
      <c r="E37" s="76">
        <f>'Tax- Total Debt (Semi-Ann)'!D69+'Tax- Total Debt (Semi-Ann)'!D70</f>
        <v>17625</v>
      </c>
      <c r="F37" s="76">
        <f>+'Tax- Total Debt (Semi-Ann)'!E69+'Tax- Total Debt (Semi-Ann)'!E70</f>
        <v>1192625</v>
      </c>
      <c r="I37" s="72"/>
      <c r="O37" s="164">
        <v>1192625</v>
      </c>
      <c r="P37" s="110">
        <f t="shared" si="2"/>
        <v>0</v>
      </c>
    </row>
    <row r="38" spans="1:16" ht="14.4" hidden="1" customHeight="1" x14ac:dyDescent="0.3">
      <c r="A38" s="47"/>
      <c r="B38" s="91">
        <v>51744</v>
      </c>
      <c r="C38" s="76"/>
      <c r="E38" s="76"/>
      <c r="F38" s="76"/>
      <c r="I38" s="72"/>
      <c r="O38" s="110">
        <v>1192625</v>
      </c>
    </row>
    <row r="39" spans="1:16" ht="14.4" hidden="1" customHeight="1" x14ac:dyDescent="0.3">
      <c r="A39" s="47"/>
      <c r="B39" s="91"/>
      <c r="C39" s="76">
        <v>0</v>
      </c>
      <c r="E39" s="76">
        <v>0</v>
      </c>
      <c r="F39" s="76">
        <v>0</v>
      </c>
      <c r="I39" s="72"/>
      <c r="O39" s="110"/>
    </row>
    <row r="40" spans="1:16" ht="14.4" hidden="1" customHeight="1" x14ac:dyDescent="0.3">
      <c r="A40" s="47"/>
      <c r="B40" s="91"/>
      <c r="C40" s="76">
        <v>0</v>
      </c>
      <c r="E40" s="76">
        <v>0</v>
      </c>
      <c r="F40" s="76">
        <v>0</v>
      </c>
      <c r="I40" s="72"/>
      <c r="O40" s="110"/>
    </row>
    <row r="41" spans="1:16" ht="14.4" hidden="1" customHeight="1" x14ac:dyDescent="0.3">
      <c r="A41" s="47"/>
      <c r="B41" s="91"/>
      <c r="C41" s="76">
        <v>0</v>
      </c>
      <c r="E41" s="76">
        <v>0</v>
      </c>
      <c r="F41" s="76">
        <v>0</v>
      </c>
      <c r="I41" s="72"/>
      <c r="O41" s="110"/>
    </row>
    <row r="42" spans="1:16" ht="14.4" hidden="1" customHeight="1" x14ac:dyDescent="0.3">
      <c r="A42" s="47"/>
      <c r="B42" s="91"/>
      <c r="C42" s="76">
        <v>0</v>
      </c>
      <c r="E42" s="76">
        <v>0</v>
      </c>
      <c r="F42" s="76">
        <v>0</v>
      </c>
      <c r="I42" s="72"/>
      <c r="O42" s="110"/>
    </row>
    <row r="43" spans="1:16" ht="14.4" hidden="1" customHeight="1" x14ac:dyDescent="0.3">
      <c r="A43" s="47"/>
      <c r="B43" s="91"/>
      <c r="C43" s="76">
        <v>0</v>
      </c>
      <c r="E43" s="76">
        <v>0</v>
      </c>
      <c r="F43" s="76">
        <v>0</v>
      </c>
      <c r="I43" s="72"/>
      <c r="O43" s="110"/>
    </row>
    <row r="44" spans="1:16" ht="14.4" hidden="1" customHeight="1" x14ac:dyDescent="0.3">
      <c r="A44" s="47"/>
      <c r="B44" s="91"/>
      <c r="C44" s="76">
        <v>0</v>
      </c>
      <c r="E44" s="76">
        <v>0</v>
      </c>
      <c r="F44" s="76">
        <v>0</v>
      </c>
      <c r="I44" s="72"/>
      <c r="O44" s="110"/>
    </row>
    <row r="45" spans="1:16" ht="14.4" hidden="1" customHeight="1" x14ac:dyDescent="0.3">
      <c r="A45" s="47"/>
      <c r="B45" s="91"/>
      <c r="C45" s="76">
        <v>0</v>
      </c>
      <c r="E45" s="76">
        <v>0</v>
      </c>
      <c r="F45" s="76">
        <v>0</v>
      </c>
      <c r="I45" s="72"/>
      <c r="O45" s="110"/>
    </row>
    <row r="46" spans="1:16" ht="14.4" hidden="1" customHeight="1" x14ac:dyDescent="0.3">
      <c r="A46" s="47"/>
      <c r="B46" s="91"/>
      <c r="C46" s="76">
        <v>0</v>
      </c>
      <c r="E46" s="76">
        <v>0</v>
      </c>
      <c r="F46" s="76">
        <v>0</v>
      </c>
      <c r="I46" s="72"/>
      <c r="O46" s="110"/>
    </row>
    <row r="47" spans="1:16" ht="14.4" hidden="1" customHeight="1" x14ac:dyDescent="0.3">
      <c r="A47" s="47"/>
      <c r="B47" s="91"/>
      <c r="C47" s="76">
        <v>0</v>
      </c>
      <c r="E47" s="76">
        <v>0</v>
      </c>
      <c r="F47" s="76">
        <v>0</v>
      </c>
      <c r="I47" s="72"/>
      <c r="O47" s="110"/>
    </row>
    <row r="48" spans="1:16" ht="14.4" hidden="1" customHeight="1" x14ac:dyDescent="0.3">
      <c r="A48" s="47"/>
      <c r="B48" s="91"/>
      <c r="C48" s="76">
        <v>0</v>
      </c>
      <c r="E48" s="76">
        <v>0</v>
      </c>
      <c r="F48" s="76">
        <v>0</v>
      </c>
      <c r="I48" s="72"/>
      <c r="O48" s="110"/>
    </row>
    <row r="49" spans="1:15" ht="14.4" hidden="1" customHeight="1" x14ac:dyDescent="0.3">
      <c r="A49" s="47"/>
      <c r="B49" s="91"/>
      <c r="C49" s="76">
        <v>0</v>
      </c>
      <c r="E49" s="76">
        <v>0</v>
      </c>
      <c r="F49" s="76">
        <v>0</v>
      </c>
      <c r="I49" s="72"/>
      <c r="O49" s="110"/>
    </row>
    <row r="50" spans="1:15" ht="14.4" hidden="1" customHeight="1" x14ac:dyDescent="0.3">
      <c r="A50" s="47"/>
      <c r="B50" s="91"/>
      <c r="C50" s="76">
        <v>0</v>
      </c>
      <c r="E50" s="76">
        <v>0</v>
      </c>
      <c r="F50" s="76">
        <v>0</v>
      </c>
      <c r="I50" s="72"/>
      <c r="O50" s="110"/>
    </row>
    <row r="51" spans="1:15" ht="14.4" hidden="1" customHeight="1" x14ac:dyDescent="0.3">
      <c r="A51" s="47"/>
      <c r="B51" s="91"/>
      <c r="C51" s="76">
        <v>0</v>
      </c>
      <c r="E51" s="76">
        <v>0</v>
      </c>
      <c r="F51" s="76">
        <v>0</v>
      </c>
      <c r="I51" s="72"/>
      <c r="O51" s="110"/>
    </row>
    <row r="52" spans="1:15" ht="14.4" hidden="1" customHeight="1" x14ac:dyDescent="0.3">
      <c r="A52" s="47"/>
      <c r="B52" s="91"/>
      <c r="C52" s="76">
        <v>0</v>
      </c>
      <c r="E52" s="76">
        <v>0</v>
      </c>
      <c r="F52" s="76">
        <v>0</v>
      </c>
      <c r="I52" s="72"/>
      <c r="O52" s="110"/>
    </row>
    <row r="53" spans="1:15" ht="14.4" hidden="1" customHeight="1" x14ac:dyDescent="0.3">
      <c r="A53" s="47"/>
      <c r="B53" s="91"/>
      <c r="C53" s="76">
        <v>0</v>
      </c>
      <c r="E53" s="76">
        <v>0</v>
      </c>
      <c r="F53" s="76">
        <v>0</v>
      </c>
      <c r="I53" s="72"/>
      <c r="O53" s="110"/>
    </row>
    <row r="54" spans="1:15" ht="14.4" hidden="1" customHeight="1" x14ac:dyDescent="0.3">
      <c r="A54" s="47"/>
      <c r="B54" s="91"/>
      <c r="C54" s="76">
        <v>0</v>
      </c>
      <c r="E54" s="76">
        <v>0</v>
      </c>
      <c r="F54" s="76">
        <v>0</v>
      </c>
      <c r="I54" s="72"/>
      <c r="O54" s="110"/>
    </row>
    <row r="55" spans="1:15" ht="14.4" hidden="1" customHeight="1" x14ac:dyDescent="0.3">
      <c r="A55" s="47"/>
      <c r="B55" s="91"/>
      <c r="C55" s="76">
        <v>0</v>
      </c>
      <c r="E55" s="76">
        <v>0</v>
      </c>
      <c r="F55" s="76">
        <v>0</v>
      </c>
      <c r="I55" s="72"/>
      <c r="O55" s="110"/>
    </row>
    <row r="56" spans="1:15" ht="14.4" hidden="1" customHeight="1" x14ac:dyDescent="0.3">
      <c r="A56" s="47"/>
      <c r="B56" s="91"/>
      <c r="C56" s="76">
        <v>0</v>
      </c>
      <c r="E56" s="76">
        <v>0</v>
      </c>
      <c r="F56" s="76">
        <v>0</v>
      </c>
      <c r="I56" s="72"/>
      <c r="O56" s="110"/>
    </row>
    <row r="57" spans="1:15" ht="15" thickBot="1" x14ac:dyDescent="0.35">
      <c r="A57" s="47"/>
      <c r="B57" s="91" t="s">
        <v>9</v>
      </c>
      <c r="C57" s="102">
        <f>SUM(C20:C37)</f>
        <v>13865000</v>
      </c>
      <c r="D57" s="102">
        <f t="shared" ref="D57" si="4">SUM(D16:D20)</f>
        <v>0</v>
      </c>
      <c r="E57" s="102">
        <f>SUM(E20:E37)</f>
        <v>4964150</v>
      </c>
      <c r="F57" s="102">
        <f>SUM(F20:F37)</f>
        <v>18829150</v>
      </c>
      <c r="G57" s="42" t="e">
        <f>#REF!+2</f>
        <v>#REF!</v>
      </c>
      <c r="I57" s="72"/>
      <c r="O57" s="110"/>
    </row>
    <row r="58" spans="1:15" ht="15" thickTop="1" x14ac:dyDescent="0.3">
      <c r="A58" s="47"/>
      <c r="B58" s="91"/>
      <c r="I58" s="72"/>
    </row>
    <row r="59" spans="1:15" x14ac:dyDescent="0.3">
      <c r="A59" s="94"/>
      <c r="B59" s="92"/>
      <c r="C59" s="78"/>
      <c r="D59" s="78"/>
      <c r="E59" s="78"/>
      <c r="F59" s="78"/>
      <c r="G59" s="78"/>
      <c r="H59" s="78"/>
      <c r="I59" s="79"/>
    </row>
    <row r="60" spans="1:15" x14ac:dyDescent="0.3">
      <c r="A60" s="95"/>
      <c r="B60" s="93"/>
      <c r="C60" s="80"/>
      <c r="D60" s="80"/>
      <c r="E60" s="80"/>
      <c r="F60" s="80"/>
      <c r="G60" s="80"/>
      <c r="H60" s="80"/>
      <c r="I60" s="81"/>
    </row>
    <row r="61" spans="1:15" x14ac:dyDescent="0.3">
      <c r="B61" s="91"/>
    </row>
    <row r="62" spans="1:15" x14ac:dyDescent="0.3">
      <c r="B62" s="91"/>
    </row>
    <row r="63" spans="1:15" x14ac:dyDescent="0.3">
      <c r="B63" s="91"/>
      <c r="C63" s="100">
        <f>'Tax- Total Debt (Semi-Ann)'!B72</f>
        <v>13865000</v>
      </c>
      <c r="D63" s="100" t="e">
        <f>'Tax- Total Debt (Semi-Ann)'!C72</f>
        <v>#REF!</v>
      </c>
      <c r="E63" s="100">
        <f>'Tax- Total Debt (Semi-Ann)'!D72</f>
        <v>4964150</v>
      </c>
      <c r="F63" s="100">
        <f>'Tax- Total Debt (Semi-Ann)'!E72</f>
        <v>18829150</v>
      </c>
    </row>
    <row r="64" spans="1:15" x14ac:dyDescent="0.3">
      <c r="B64" s="91"/>
      <c r="C64" s="76">
        <f>+'2020 Notes'!B64+'2009A QZABs'!C64</f>
        <v>13865000</v>
      </c>
      <c r="E64" s="100">
        <f>+'2020 Notes'!D64+'2009A QZABs'!E64</f>
        <v>4964150</v>
      </c>
      <c r="F64" s="100">
        <f>+C64+E64</f>
        <v>18829150</v>
      </c>
    </row>
    <row r="65" spans="2:6" x14ac:dyDescent="0.3">
      <c r="B65" s="91"/>
      <c r="C65" s="121"/>
      <c r="D65" s="121"/>
      <c r="E65" s="121">
        <f>+E57+C57</f>
        <v>18829150</v>
      </c>
      <c r="F65" s="100"/>
    </row>
    <row r="66" spans="2:6" x14ac:dyDescent="0.3">
      <c r="B66" s="91"/>
      <c r="E66" s="100">
        <f>+E65-F57</f>
        <v>0</v>
      </c>
    </row>
    <row r="67" spans="2:6" x14ac:dyDescent="0.3">
      <c r="B67" s="91"/>
    </row>
    <row r="68" spans="2:6" x14ac:dyDescent="0.3">
      <c r="B68" s="91"/>
    </row>
    <row r="69" spans="2:6" x14ac:dyDescent="0.3">
      <c r="B69" s="91"/>
    </row>
    <row r="70" spans="2:6" x14ac:dyDescent="0.3">
      <c r="B70" s="91"/>
    </row>
    <row r="71" spans="2:6" x14ac:dyDescent="0.3">
      <c r="B71" s="91"/>
    </row>
    <row r="72" spans="2:6" x14ac:dyDescent="0.3">
      <c r="B72" s="91"/>
    </row>
    <row r="73" spans="2:6" x14ac:dyDescent="0.3">
      <c r="B73" s="91"/>
    </row>
    <row r="74" spans="2:6" x14ac:dyDescent="0.3">
      <c r="B74" s="91"/>
    </row>
    <row r="75" spans="2:6" x14ac:dyDescent="0.3">
      <c r="B75" s="91"/>
    </row>
    <row r="76" spans="2:6" x14ac:dyDescent="0.3">
      <c r="B76" s="91"/>
    </row>
    <row r="77" spans="2:6" x14ac:dyDescent="0.3">
      <c r="B77" s="91"/>
    </row>
    <row r="78" spans="2:6" x14ac:dyDescent="0.3">
      <c r="B78" s="91"/>
    </row>
    <row r="79" spans="2:6" x14ac:dyDescent="0.3">
      <c r="B79" s="91"/>
    </row>
    <row r="80" spans="2:6" x14ac:dyDescent="0.3">
      <c r="B80" s="91"/>
    </row>
    <row r="81" spans="2:2" x14ac:dyDescent="0.3">
      <c r="B81" s="91"/>
    </row>
    <row r="82" spans="2:2" x14ac:dyDescent="0.3">
      <c r="B82" s="91"/>
    </row>
  </sheetData>
  <mergeCells count="4">
    <mergeCell ref="A4:I4"/>
    <mergeCell ref="C5:H5"/>
    <mergeCell ref="C6:H6"/>
    <mergeCell ref="C8:H8"/>
  </mergeCells>
  <printOptions horizontalCentered="1"/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5FF8F-A3B4-4482-9442-DC46D1C4A993}">
  <sheetPr>
    <pageSetUpPr fitToPage="1"/>
  </sheetPr>
  <dimension ref="A1:P43"/>
  <sheetViews>
    <sheetView workbookViewId="0">
      <selection activeCell="A2" sqref="A2"/>
    </sheetView>
  </sheetViews>
  <sheetFormatPr defaultRowHeight="14.4" x14ac:dyDescent="0.3"/>
  <cols>
    <col min="1" max="2" width="8.88671875" style="42"/>
    <col min="3" max="3" width="9.5546875" style="42" bestFit="1" customWidth="1"/>
    <col min="4" max="6" width="15.33203125" style="42" customWidth="1"/>
    <col min="7" max="7" width="2.44140625" style="42" customWidth="1"/>
    <col min="8" max="10" width="15.44140625" style="42" customWidth="1"/>
    <col min="11" max="11" width="2.44140625" style="42" customWidth="1"/>
    <col min="12" max="14" width="15.6640625" style="42" customWidth="1"/>
    <col min="15" max="16" width="8.88671875" style="42"/>
  </cols>
  <sheetData>
    <row r="1" spans="3:14" x14ac:dyDescent="0.3">
      <c r="C1" s="38"/>
      <c r="D1" s="82"/>
      <c r="E1" s="39"/>
      <c r="F1" s="40"/>
      <c r="G1" s="40"/>
      <c r="H1" s="40"/>
      <c r="I1" s="39"/>
      <c r="J1" s="39"/>
      <c r="K1" s="39"/>
      <c r="L1" s="39"/>
      <c r="M1" s="39"/>
      <c r="N1" s="41"/>
    </row>
    <row r="2" spans="3:14" x14ac:dyDescent="0.3">
      <c r="C2" s="63"/>
      <c r="D2" s="80"/>
      <c r="E2" s="64"/>
      <c r="F2" s="65"/>
      <c r="G2" s="65"/>
      <c r="H2" s="65"/>
      <c r="I2" s="64"/>
      <c r="J2" s="64"/>
      <c r="K2" s="64"/>
      <c r="L2" s="64"/>
      <c r="M2" s="64"/>
      <c r="N2" s="66"/>
    </row>
    <row r="3" spans="3:14" x14ac:dyDescent="0.3">
      <c r="C3" s="47"/>
      <c r="N3" s="72"/>
    </row>
    <row r="4" spans="3:14" x14ac:dyDescent="0.3">
      <c r="C4" s="159" t="s">
        <v>15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1"/>
    </row>
    <row r="5" spans="3:14" x14ac:dyDescent="0.3">
      <c r="C5" s="159" t="s">
        <v>40</v>
      </c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1"/>
    </row>
    <row r="6" spans="3:14" x14ac:dyDescent="0.3">
      <c r="C6" s="133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5"/>
    </row>
    <row r="7" spans="3:14" x14ac:dyDescent="0.3">
      <c r="C7" s="47"/>
      <c r="D7" s="162" t="s">
        <v>42</v>
      </c>
      <c r="E7" s="162"/>
      <c r="F7" s="162"/>
      <c r="H7" s="162" t="s">
        <v>41</v>
      </c>
      <c r="I7" s="162"/>
      <c r="J7" s="162"/>
      <c r="L7" s="162" t="s">
        <v>10</v>
      </c>
      <c r="M7" s="162"/>
      <c r="N7" s="163"/>
    </row>
    <row r="8" spans="3:14" ht="27" x14ac:dyDescent="0.3">
      <c r="C8" s="126" t="s">
        <v>6</v>
      </c>
      <c r="D8" s="122" t="s">
        <v>1</v>
      </c>
      <c r="E8" s="122" t="s">
        <v>3</v>
      </c>
      <c r="F8" s="122" t="s">
        <v>9</v>
      </c>
      <c r="G8" s="123"/>
      <c r="H8" s="122" t="s">
        <v>1</v>
      </c>
      <c r="I8" s="122" t="s">
        <v>3</v>
      </c>
      <c r="J8" s="122" t="s">
        <v>9</v>
      </c>
      <c r="K8" s="123"/>
      <c r="L8" s="122" t="s">
        <v>1</v>
      </c>
      <c r="M8" s="122" t="s">
        <v>3</v>
      </c>
      <c r="N8" s="127" t="s">
        <v>10</v>
      </c>
    </row>
    <row r="9" spans="3:14" x14ac:dyDescent="0.3">
      <c r="C9" s="128">
        <v>45169</v>
      </c>
      <c r="D9" s="97">
        <v>2055000</v>
      </c>
      <c r="E9" s="97">
        <v>1082540.5</v>
      </c>
      <c r="F9" s="97">
        <f>+D9+E9</f>
        <v>3137540.5</v>
      </c>
      <c r="H9" s="97">
        <v>451428.57</v>
      </c>
      <c r="I9" s="97">
        <v>508800</v>
      </c>
      <c r="J9" s="97">
        <f>+H9+I9</f>
        <v>960228.57000000007</v>
      </c>
      <c r="L9" s="100">
        <f>+D9+H9</f>
        <v>2506428.5699999998</v>
      </c>
      <c r="M9" s="100">
        <f>+I9+E9</f>
        <v>1591340.5</v>
      </c>
      <c r="N9" s="129">
        <f>+F9+J9</f>
        <v>4097769.0700000003</v>
      </c>
    </row>
    <row r="10" spans="3:14" x14ac:dyDescent="0.3">
      <c r="C10" s="128">
        <v>45535</v>
      </c>
      <c r="D10" s="51">
        <v>1450000</v>
      </c>
      <c r="E10" s="51">
        <v>1036174.5</v>
      </c>
      <c r="F10" s="51">
        <f t="shared" ref="F10:F24" si="0">+D10+E10</f>
        <v>2486174.5</v>
      </c>
      <c r="H10" s="51">
        <v>0</v>
      </c>
      <c r="I10" s="51">
        <v>508800</v>
      </c>
      <c r="J10" s="51">
        <f>+H10+I10</f>
        <v>508800</v>
      </c>
      <c r="L10" s="51">
        <f t="shared" ref="L10:L31" si="1">+D10+H10</f>
        <v>1450000</v>
      </c>
      <c r="M10" s="51">
        <f t="shared" ref="M10:M31" si="2">+I10+E10</f>
        <v>1544974.5</v>
      </c>
      <c r="N10" s="130">
        <f>+J10+F10</f>
        <v>2994974.5</v>
      </c>
    </row>
    <row r="11" spans="3:14" x14ac:dyDescent="0.3">
      <c r="C11" s="128">
        <v>45900</v>
      </c>
      <c r="D11" s="51">
        <v>1480000</v>
      </c>
      <c r="E11" s="51">
        <v>987160.5</v>
      </c>
      <c r="F11" s="51">
        <f t="shared" si="0"/>
        <v>2467160.5</v>
      </c>
      <c r="H11" s="51">
        <v>0</v>
      </c>
      <c r="I11" s="51">
        <v>508800</v>
      </c>
      <c r="J11" s="51">
        <f t="shared" ref="J11:J21" si="3">+H11+I11</f>
        <v>508800</v>
      </c>
      <c r="L11" s="51">
        <f t="shared" si="1"/>
        <v>1480000</v>
      </c>
      <c r="M11" s="51">
        <f t="shared" si="2"/>
        <v>1495960.5</v>
      </c>
      <c r="N11" s="130">
        <f t="shared" ref="N11:N31" si="4">+J11+F11</f>
        <v>2975960.5</v>
      </c>
    </row>
    <row r="12" spans="3:14" x14ac:dyDescent="0.3">
      <c r="C12" s="128">
        <v>46265</v>
      </c>
      <c r="D12" s="51">
        <v>1525000</v>
      </c>
      <c r="E12" s="51">
        <v>936603.5</v>
      </c>
      <c r="F12" s="51">
        <f t="shared" si="0"/>
        <v>2461603.5</v>
      </c>
      <c r="H12" s="51">
        <v>0</v>
      </c>
      <c r="I12" s="51">
        <v>508800</v>
      </c>
      <c r="J12" s="51">
        <f t="shared" si="3"/>
        <v>508800</v>
      </c>
      <c r="L12" s="51">
        <f t="shared" si="1"/>
        <v>1525000</v>
      </c>
      <c r="M12" s="51">
        <f t="shared" si="2"/>
        <v>1445403.5</v>
      </c>
      <c r="N12" s="130">
        <f t="shared" si="4"/>
        <v>2970403.5</v>
      </c>
    </row>
    <row r="13" spans="3:14" x14ac:dyDescent="0.3">
      <c r="C13" s="128">
        <v>46630</v>
      </c>
      <c r="D13" s="51">
        <v>880000</v>
      </c>
      <c r="E13" s="51">
        <v>888762.5</v>
      </c>
      <c r="F13" s="51">
        <f t="shared" si="0"/>
        <v>1768762.5</v>
      </c>
      <c r="H13" s="51">
        <v>720000</v>
      </c>
      <c r="I13" s="51">
        <v>490800</v>
      </c>
      <c r="J13" s="51">
        <f t="shared" si="3"/>
        <v>1210800</v>
      </c>
      <c r="L13" s="51">
        <f t="shared" si="1"/>
        <v>1600000</v>
      </c>
      <c r="M13" s="51">
        <f t="shared" si="2"/>
        <v>1379562.5</v>
      </c>
      <c r="N13" s="130">
        <f t="shared" si="4"/>
        <v>2979562.5</v>
      </c>
    </row>
    <row r="14" spans="3:14" x14ac:dyDescent="0.3">
      <c r="C14" s="128">
        <v>46996</v>
      </c>
      <c r="D14" s="51">
        <v>930000</v>
      </c>
      <c r="E14" s="51">
        <v>843512.5</v>
      </c>
      <c r="F14" s="51">
        <f t="shared" si="0"/>
        <v>1773512.5</v>
      </c>
      <c r="H14" s="51">
        <v>750000</v>
      </c>
      <c r="I14" s="51">
        <v>454050</v>
      </c>
      <c r="J14" s="51">
        <f t="shared" si="3"/>
        <v>1204050</v>
      </c>
      <c r="L14" s="51">
        <f t="shared" si="1"/>
        <v>1680000</v>
      </c>
      <c r="M14" s="51">
        <f t="shared" si="2"/>
        <v>1297562.5</v>
      </c>
      <c r="N14" s="130">
        <f t="shared" si="4"/>
        <v>2977562.5</v>
      </c>
    </row>
    <row r="15" spans="3:14" x14ac:dyDescent="0.3">
      <c r="C15" s="128">
        <v>47361</v>
      </c>
      <c r="D15" s="51">
        <v>930000</v>
      </c>
      <c r="E15" s="51">
        <v>797012.5</v>
      </c>
      <c r="F15" s="51">
        <f t="shared" si="0"/>
        <v>1727012.5</v>
      </c>
      <c r="H15" s="51">
        <v>830000</v>
      </c>
      <c r="I15" s="51">
        <v>414550</v>
      </c>
      <c r="J15" s="51">
        <f t="shared" si="3"/>
        <v>1244550</v>
      </c>
      <c r="L15" s="51">
        <f t="shared" si="1"/>
        <v>1760000</v>
      </c>
      <c r="M15" s="51">
        <f t="shared" si="2"/>
        <v>1211562.5</v>
      </c>
      <c r="N15" s="130">
        <f t="shared" si="4"/>
        <v>2971562.5</v>
      </c>
    </row>
    <row r="16" spans="3:14" x14ac:dyDescent="0.3">
      <c r="C16" s="128">
        <v>47726</v>
      </c>
      <c r="D16" s="51">
        <v>970000</v>
      </c>
      <c r="E16" s="51">
        <v>749512.5</v>
      </c>
      <c r="F16" s="51">
        <f t="shared" si="0"/>
        <v>1719512.5</v>
      </c>
      <c r="H16" s="51">
        <v>880000</v>
      </c>
      <c r="I16" s="51">
        <v>371800</v>
      </c>
      <c r="J16" s="51">
        <f t="shared" si="3"/>
        <v>1251800</v>
      </c>
      <c r="L16" s="51">
        <f t="shared" si="1"/>
        <v>1850000</v>
      </c>
      <c r="M16" s="51">
        <f t="shared" si="2"/>
        <v>1121312.5</v>
      </c>
      <c r="N16" s="130">
        <f t="shared" si="4"/>
        <v>2971312.5</v>
      </c>
    </row>
    <row r="17" spans="3:14" x14ac:dyDescent="0.3">
      <c r="C17" s="128">
        <v>48091</v>
      </c>
      <c r="D17" s="51">
        <v>1005000</v>
      </c>
      <c r="E17" s="51">
        <v>705162.5</v>
      </c>
      <c r="F17" s="51">
        <f t="shared" si="0"/>
        <v>1710162.5</v>
      </c>
      <c r="H17" s="51">
        <v>930000</v>
      </c>
      <c r="I17" s="51">
        <v>331200</v>
      </c>
      <c r="J17" s="51">
        <f t="shared" si="3"/>
        <v>1261200</v>
      </c>
      <c r="L17" s="51">
        <f t="shared" si="1"/>
        <v>1935000</v>
      </c>
      <c r="M17" s="51">
        <f t="shared" si="2"/>
        <v>1036362.5</v>
      </c>
      <c r="N17" s="130">
        <f t="shared" si="4"/>
        <v>2971362.5</v>
      </c>
    </row>
    <row r="18" spans="3:14" x14ac:dyDescent="0.3">
      <c r="C18" s="128">
        <v>48457</v>
      </c>
      <c r="D18" s="51">
        <v>1040000</v>
      </c>
      <c r="E18" s="51">
        <v>664262.5</v>
      </c>
      <c r="F18" s="51">
        <f t="shared" si="0"/>
        <v>1704262.5</v>
      </c>
      <c r="H18" s="51">
        <v>975000</v>
      </c>
      <c r="I18" s="51">
        <v>293100</v>
      </c>
      <c r="J18" s="51">
        <f t="shared" si="3"/>
        <v>1268100</v>
      </c>
      <c r="L18" s="51">
        <f t="shared" si="1"/>
        <v>2015000</v>
      </c>
      <c r="M18" s="51">
        <f t="shared" si="2"/>
        <v>957362.5</v>
      </c>
      <c r="N18" s="130">
        <f t="shared" si="4"/>
        <v>2972362.5</v>
      </c>
    </row>
    <row r="19" spans="3:14" x14ac:dyDescent="0.3">
      <c r="C19" s="128">
        <v>48822</v>
      </c>
      <c r="D19" s="51">
        <v>1080000</v>
      </c>
      <c r="E19" s="51">
        <v>621862.5</v>
      </c>
      <c r="F19" s="51">
        <f t="shared" si="0"/>
        <v>1701862.5</v>
      </c>
      <c r="H19" s="51">
        <v>1020000</v>
      </c>
      <c r="I19" s="51">
        <v>253200</v>
      </c>
      <c r="J19" s="51">
        <f t="shared" si="3"/>
        <v>1273200</v>
      </c>
      <c r="L19" s="51">
        <f t="shared" si="1"/>
        <v>2100000</v>
      </c>
      <c r="M19" s="51">
        <f t="shared" si="2"/>
        <v>875062.5</v>
      </c>
      <c r="N19" s="130">
        <f t="shared" si="4"/>
        <v>2975062.5</v>
      </c>
    </row>
    <row r="20" spans="3:14" x14ac:dyDescent="0.3">
      <c r="C20" s="128">
        <v>49187</v>
      </c>
      <c r="D20" s="51">
        <v>1125000</v>
      </c>
      <c r="E20" s="51">
        <v>577762.5</v>
      </c>
      <c r="F20" s="51">
        <f t="shared" si="0"/>
        <v>1702762.5</v>
      </c>
      <c r="H20" s="51">
        <v>1055000</v>
      </c>
      <c r="I20" s="51">
        <v>216975</v>
      </c>
      <c r="J20" s="51">
        <f t="shared" si="3"/>
        <v>1271975</v>
      </c>
      <c r="L20" s="51">
        <f t="shared" si="1"/>
        <v>2180000</v>
      </c>
      <c r="M20" s="51">
        <f t="shared" si="2"/>
        <v>794737.5</v>
      </c>
      <c r="N20" s="130">
        <f t="shared" si="4"/>
        <v>2974737.5</v>
      </c>
    </row>
    <row r="21" spans="3:14" x14ac:dyDescent="0.3">
      <c r="C21" s="128">
        <v>49552</v>
      </c>
      <c r="D21" s="51">
        <v>1160000</v>
      </c>
      <c r="E21" s="51">
        <v>543662.5</v>
      </c>
      <c r="F21" s="51">
        <f t="shared" si="0"/>
        <v>1703662.5</v>
      </c>
      <c r="H21" s="51">
        <v>1085000</v>
      </c>
      <c r="I21" s="51">
        <v>184875</v>
      </c>
      <c r="J21" s="51">
        <f t="shared" si="3"/>
        <v>1269875</v>
      </c>
      <c r="L21" s="51">
        <f t="shared" si="1"/>
        <v>2245000</v>
      </c>
      <c r="M21" s="51">
        <f t="shared" si="2"/>
        <v>728537.5</v>
      </c>
      <c r="N21" s="130">
        <f t="shared" si="4"/>
        <v>2973537.5</v>
      </c>
    </row>
    <row r="22" spans="3:14" x14ac:dyDescent="0.3">
      <c r="C22" s="128">
        <v>49918</v>
      </c>
      <c r="D22" s="51">
        <v>1190000</v>
      </c>
      <c r="E22" s="51">
        <v>520162.5</v>
      </c>
      <c r="F22" s="51">
        <f t="shared" si="0"/>
        <v>1710162.5</v>
      </c>
      <c r="H22" s="51">
        <v>1115000</v>
      </c>
      <c r="I22" s="51">
        <v>151875</v>
      </c>
      <c r="J22" s="51">
        <f>+H22+I22</f>
        <v>1266875</v>
      </c>
      <c r="L22" s="51">
        <f t="shared" si="1"/>
        <v>2305000</v>
      </c>
      <c r="M22" s="51">
        <f t="shared" si="2"/>
        <v>672037.5</v>
      </c>
      <c r="N22" s="130">
        <f t="shared" si="4"/>
        <v>2977037.5</v>
      </c>
    </row>
    <row r="23" spans="3:14" x14ac:dyDescent="0.3">
      <c r="C23" s="128">
        <v>50283</v>
      </c>
      <c r="D23" s="51">
        <v>1240000</v>
      </c>
      <c r="E23" s="51">
        <v>489662.5</v>
      </c>
      <c r="F23" s="51">
        <f t="shared" si="0"/>
        <v>1729662.5</v>
      </c>
      <c r="H23" s="51">
        <v>1075000</v>
      </c>
      <c r="I23" s="51">
        <v>119025</v>
      </c>
      <c r="J23" s="51">
        <f>+H23+I23</f>
        <v>1194025</v>
      </c>
      <c r="L23" s="51">
        <f t="shared" si="1"/>
        <v>2315000</v>
      </c>
      <c r="M23" s="51">
        <f t="shared" si="2"/>
        <v>608687.5</v>
      </c>
      <c r="N23" s="130">
        <f>+J23+F23</f>
        <v>2923687.5</v>
      </c>
    </row>
    <row r="24" spans="3:14" x14ac:dyDescent="0.3">
      <c r="C24" s="128">
        <v>50648</v>
      </c>
      <c r="D24" s="51">
        <v>1265000</v>
      </c>
      <c r="E24" s="51">
        <v>452087.5</v>
      </c>
      <c r="F24" s="51">
        <f t="shared" si="0"/>
        <v>1717087.5</v>
      </c>
      <c r="H24" s="51">
        <v>1110000</v>
      </c>
      <c r="I24" s="51">
        <v>86250</v>
      </c>
      <c r="J24" s="51">
        <f>+H24+I24</f>
        <v>1196250</v>
      </c>
      <c r="L24" s="51">
        <f t="shared" si="1"/>
        <v>2375000</v>
      </c>
      <c r="M24" s="51">
        <f t="shared" si="2"/>
        <v>538337.5</v>
      </c>
      <c r="N24" s="130">
        <f>+J24+F24</f>
        <v>2913337.5</v>
      </c>
    </row>
    <row r="25" spans="3:14" x14ac:dyDescent="0.3">
      <c r="C25" s="128">
        <v>51013</v>
      </c>
      <c r="D25" s="51">
        <v>1310000</v>
      </c>
      <c r="E25" s="51">
        <v>413462.5</v>
      </c>
      <c r="F25" s="51">
        <f t="shared" ref="F25:F31" si="5">+D25+E25</f>
        <v>1723462.5</v>
      </c>
      <c r="H25" s="51">
        <v>1145000</v>
      </c>
      <c r="I25" s="51">
        <v>52425</v>
      </c>
      <c r="J25" s="51">
        <f>+H25+I25</f>
        <v>1197425</v>
      </c>
      <c r="L25" s="51">
        <f t="shared" si="1"/>
        <v>2455000</v>
      </c>
      <c r="M25" s="51">
        <f t="shared" si="2"/>
        <v>465887.5</v>
      </c>
      <c r="N25" s="130">
        <f>+J25+F25</f>
        <v>2920887.5</v>
      </c>
    </row>
    <row r="26" spans="3:14" x14ac:dyDescent="0.3">
      <c r="C26" s="128">
        <v>51379</v>
      </c>
      <c r="D26" s="51">
        <v>1345000</v>
      </c>
      <c r="E26" s="51">
        <v>378681.25</v>
      </c>
      <c r="F26" s="51">
        <f t="shared" si="5"/>
        <v>1723681.25</v>
      </c>
      <c r="H26" s="51">
        <v>1175000</v>
      </c>
      <c r="I26" s="51">
        <v>17625</v>
      </c>
      <c r="J26" s="51">
        <f>+H26+I26</f>
        <v>1192625</v>
      </c>
      <c r="L26" s="51">
        <f t="shared" si="1"/>
        <v>2520000</v>
      </c>
      <c r="M26" s="51">
        <f t="shared" si="2"/>
        <v>396306.25</v>
      </c>
      <c r="N26" s="130">
        <f>+J26+F26</f>
        <v>2916306.25</v>
      </c>
    </row>
    <row r="27" spans="3:14" x14ac:dyDescent="0.3">
      <c r="C27" s="128">
        <v>51744</v>
      </c>
      <c r="D27" s="51">
        <v>2060000</v>
      </c>
      <c r="E27" s="51">
        <v>340375</v>
      </c>
      <c r="F27" s="51">
        <f t="shared" si="5"/>
        <v>2400375</v>
      </c>
      <c r="H27" s="51">
        <v>0</v>
      </c>
      <c r="I27" s="51">
        <v>0</v>
      </c>
      <c r="J27" s="51">
        <v>0</v>
      </c>
      <c r="L27" s="51">
        <f t="shared" si="1"/>
        <v>2060000</v>
      </c>
      <c r="M27" s="51">
        <f t="shared" si="2"/>
        <v>340375</v>
      </c>
      <c r="N27" s="130">
        <f t="shared" si="4"/>
        <v>2400375</v>
      </c>
    </row>
    <row r="28" spans="3:14" x14ac:dyDescent="0.3">
      <c r="C28" s="128">
        <v>52109</v>
      </c>
      <c r="D28" s="51">
        <v>2115000</v>
      </c>
      <c r="E28" s="51">
        <v>274900</v>
      </c>
      <c r="F28" s="51">
        <f t="shared" si="5"/>
        <v>2389900</v>
      </c>
      <c r="H28" s="51">
        <v>0</v>
      </c>
      <c r="I28" s="51">
        <v>0</v>
      </c>
      <c r="J28" s="51">
        <v>0</v>
      </c>
      <c r="L28" s="51">
        <f t="shared" si="1"/>
        <v>2115000</v>
      </c>
      <c r="M28" s="51">
        <f t="shared" si="2"/>
        <v>274900</v>
      </c>
      <c r="N28" s="130">
        <f t="shared" si="4"/>
        <v>2389900</v>
      </c>
    </row>
    <row r="29" spans="3:14" x14ac:dyDescent="0.3">
      <c r="C29" s="128">
        <v>52474</v>
      </c>
      <c r="D29" s="51">
        <v>1860000</v>
      </c>
      <c r="E29" s="51">
        <v>195400</v>
      </c>
      <c r="F29" s="51">
        <f t="shared" si="5"/>
        <v>2055400</v>
      </c>
      <c r="H29" s="51">
        <v>0</v>
      </c>
      <c r="I29" s="51">
        <v>0</v>
      </c>
      <c r="J29" s="51">
        <v>0</v>
      </c>
      <c r="L29" s="51">
        <f t="shared" si="1"/>
        <v>1860000</v>
      </c>
      <c r="M29" s="51">
        <f t="shared" si="2"/>
        <v>195400</v>
      </c>
      <c r="N29" s="130">
        <f t="shared" si="4"/>
        <v>2055400</v>
      </c>
    </row>
    <row r="30" spans="3:14" x14ac:dyDescent="0.3">
      <c r="C30" s="128">
        <v>52840</v>
      </c>
      <c r="D30" s="51">
        <v>1940000</v>
      </c>
      <c r="E30" s="51">
        <v>119400</v>
      </c>
      <c r="F30" s="51">
        <f t="shared" si="5"/>
        <v>2059400</v>
      </c>
      <c r="H30" s="51">
        <v>0</v>
      </c>
      <c r="I30" s="51">
        <v>0</v>
      </c>
      <c r="J30" s="51">
        <v>0</v>
      </c>
      <c r="L30" s="51">
        <f t="shared" si="1"/>
        <v>1940000</v>
      </c>
      <c r="M30" s="51">
        <f t="shared" si="2"/>
        <v>119400</v>
      </c>
      <c r="N30" s="130">
        <f t="shared" si="4"/>
        <v>2059400</v>
      </c>
    </row>
    <row r="31" spans="3:14" x14ac:dyDescent="0.3">
      <c r="C31" s="128">
        <v>53205</v>
      </c>
      <c r="D31" s="124">
        <v>2015000</v>
      </c>
      <c r="E31" s="124">
        <v>40300</v>
      </c>
      <c r="F31" s="124">
        <f t="shared" si="5"/>
        <v>2055300</v>
      </c>
      <c r="G31" s="125"/>
      <c r="H31" s="124">
        <v>0</v>
      </c>
      <c r="I31" s="124">
        <v>0</v>
      </c>
      <c r="J31" s="124">
        <v>0</v>
      </c>
      <c r="K31" s="125"/>
      <c r="L31" s="124">
        <f t="shared" si="1"/>
        <v>2015000</v>
      </c>
      <c r="M31" s="124">
        <f t="shared" si="2"/>
        <v>40300</v>
      </c>
      <c r="N31" s="131">
        <f t="shared" si="4"/>
        <v>2055300</v>
      </c>
    </row>
    <row r="32" spans="3:14" x14ac:dyDescent="0.3">
      <c r="C32" s="132" t="s">
        <v>39</v>
      </c>
      <c r="D32" s="100">
        <f>SUM(D9:D31)</f>
        <v>31970000</v>
      </c>
      <c r="E32" s="100">
        <f>SUM(E9:E31)</f>
        <v>13658422.75</v>
      </c>
      <c r="F32" s="100">
        <f>SUM(F9:F31)</f>
        <v>45628422.75</v>
      </c>
      <c r="H32" s="100">
        <f>SUM(H9:H31)</f>
        <v>14316428.57</v>
      </c>
      <c r="I32" s="100">
        <f>SUM(I9:I31)</f>
        <v>5472950</v>
      </c>
      <c r="J32" s="100">
        <f>SUM(J9:J31)</f>
        <v>19789378.57</v>
      </c>
      <c r="L32" s="100">
        <f>SUM(L9:L31)</f>
        <v>46286428.57</v>
      </c>
      <c r="M32" s="100">
        <f>SUM(M9:M31)</f>
        <v>19131372.75</v>
      </c>
      <c r="N32" s="129">
        <f>SUM(N9:N31)</f>
        <v>65417801.32</v>
      </c>
    </row>
    <row r="33" spans="3:14" x14ac:dyDescent="0.3">
      <c r="C33" s="47"/>
      <c r="N33" s="72"/>
    </row>
    <row r="34" spans="3:14" x14ac:dyDescent="0.3">
      <c r="C34" s="38"/>
      <c r="D34" s="82"/>
      <c r="E34" s="39"/>
      <c r="F34" s="40"/>
      <c r="G34" s="40"/>
      <c r="H34" s="40"/>
      <c r="I34" s="39"/>
      <c r="J34" s="39"/>
      <c r="K34" s="39"/>
      <c r="L34" s="39"/>
      <c r="M34" s="39"/>
      <c r="N34" s="41"/>
    </row>
    <row r="35" spans="3:14" x14ac:dyDescent="0.3">
      <c r="C35" s="63"/>
      <c r="D35" s="80"/>
      <c r="E35" s="64"/>
      <c r="F35" s="65"/>
      <c r="G35" s="65"/>
      <c r="H35" s="65"/>
      <c r="I35" s="64"/>
      <c r="J35" s="64"/>
      <c r="K35" s="64"/>
      <c r="L35" s="64"/>
      <c r="M35" s="64"/>
      <c r="N35" s="66"/>
    </row>
    <row r="38" spans="3:14" x14ac:dyDescent="0.3">
      <c r="F38" s="100"/>
    </row>
    <row r="39" spans="3:14" x14ac:dyDescent="0.3">
      <c r="F39" s="100"/>
    </row>
    <row r="40" spans="3:14" x14ac:dyDescent="0.3">
      <c r="F40" s="100"/>
    </row>
    <row r="41" spans="3:14" x14ac:dyDescent="0.3">
      <c r="J41" s="100"/>
    </row>
    <row r="42" spans="3:14" x14ac:dyDescent="0.3">
      <c r="J42" s="100"/>
      <c r="N42" s="100"/>
    </row>
    <row r="43" spans="3:14" x14ac:dyDescent="0.3">
      <c r="J43" s="100"/>
      <c r="N43" s="100"/>
    </row>
  </sheetData>
  <mergeCells count="5">
    <mergeCell ref="C5:N5"/>
    <mergeCell ref="C4:N4"/>
    <mergeCell ref="D7:F7"/>
    <mergeCell ref="H7:J7"/>
    <mergeCell ref="L7:N7"/>
  </mergeCells>
  <pageMargins left="0.7" right="0.7" top="0.75" bottom="0.75" header="0.3" footer="0.3"/>
  <pageSetup scale="79" orientation="landscape" r:id="rId1"/>
  <ignoredErrors>
    <ignoredError sqref="M9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>
      <selection activeCell="A3" sqref="A3"/>
    </sheetView>
  </sheetViews>
  <sheetFormatPr defaultRowHeight="14.4" x14ac:dyDescent="0.3"/>
  <sheetData/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"/>
  <sheetViews>
    <sheetView workbookViewId="0">
      <selection activeCell="A3" sqref="A3"/>
    </sheetView>
  </sheetViews>
  <sheetFormatPr defaultRowHeight="14.4" x14ac:dyDescent="0.3"/>
  <sheetData/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"/>
  <sheetViews>
    <sheetView workbookViewId="0">
      <selection activeCell="A3" sqref="A3"/>
    </sheetView>
  </sheetViews>
  <sheetFormatPr defaultRowHeight="14.4" x14ac:dyDescent="0.3"/>
  <sheetData/>
  <pageMargins left="0.7" right="0.7" top="0.75" bottom="0.75" header="0.3" footer="0.3"/>
  <pageSetup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"/>
  <sheetViews>
    <sheetView workbookViewId="0">
      <selection activeCell="A3" sqref="A3"/>
    </sheetView>
  </sheetViews>
  <sheetFormatPr defaultRowHeight="14.4" x14ac:dyDescent="0.3"/>
  <sheetData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  <pageSetUpPr fitToPage="1"/>
  </sheetPr>
  <dimension ref="A1:P57"/>
  <sheetViews>
    <sheetView zoomScaleNormal="100" workbookViewId="0">
      <selection activeCell="D28" sqref="D28"/>
    </sheetView>
  </sheetViews>
  <sheetFormatPr defaultRowHeight="14.4" x14ac:dyDescent="0.3"/>
  <cols>
    <col min="1" max="1" width="13.44140625" style="42" bestFit="1" customWidth="1"/>
    <col min="2" max="2" width="18.88671875" style="58" customWidth="1"/>
    <col min="3" max="3" width="7.88671875" style="59" bestFit="1" customWidth="1"/>
    <col min="4" max="5" width="18" style="58" customWidth="1"/>
    <col min="6" max="6" width="20.5546875" style="58" bestFit="1" customWidth="1"/>
    <col min="7" max="16" width="9.109375" style="42"/>
  </cols>
  <sheetData>
    <row r="1" spans="1:6" x14ac:dyDescent="0.3">
      <c r="A1" s="38"/>
      <c r="B1" s="39"/>
      <c r="C1" s="40"/>
      <c r="D1" s="39"/>
      <c r="E1" s="39"/>
      <c r="F1" s="41"/>
    </row>
    <row r="2" spans="1:6" x14ac:dyDescent="0.3">
      <c r="A2" s="43"/>
      <c r="B2" s="44"/>
      <c r="C2" s="45"/>
      <c r="D2" s="44"/>
      <c r="E2" s="44"/>
      <c r="F2" s="46"/>
    </row>
    <row r="3" spans="1:6" ht="22.5" customHeight="1" x14ac:dyDescent="0.3">
      <c r="A3" s="148" t="str">
        <f>+'PFC Series 2015'!A3:F3</f>
        <v>Harris County Department of Education Public Facilities Corporation</v>
      </c>
      <c r="B3" s="149"/>
      <c r="C3" s="149"/>
      <c r="D3" s="149"/>
      <c r="E3" s="149"/>
      <c r="F3" s="150"/>
    </row>
    <row r="4" spans="1:6" x14ac:dyDescent="0.3">
      <c r="A4" s="47"/>
      <c r="B4" s="151" t="s">
        <v>18</v>
      </c>
      <c r="C4" s="151"/>
      <c r="D4" s="151"/>
      <c r="E4" s="151"/>
      <c r="F4" s="48"/>
    </row>
    <row r="5" spans="1:6" ht="15" thickBot="1" x14ac:dyDescent="0.35">
      <c r="A5" s="49"/>
      <c r="B5" s="152"/>
      <c r="C5" s="152"/>
      <c r="D5" s="152"/>
      <c r="E5" s="152"/>
      <c r="F5" s="50"/>
    </row>
    <row r="6" spans="1:6" x14ac:dyDescent="0.3">
      <c r="A6" s="47"/>
      <c r="B6" s="51"/>
      <c r="C6" s="52"/>
      <c r="D6" s="51"/>
      <c r="E6" s="51"/>
      <c r="F6" s="48"/>
    </row>
    <row r="7" spans="1:6" ht="15.6" x14ac:dyDescent="0.4">
      <c r="A7" s="47"/>
      <c r="B7" s="153"/>
      <c r="C7" s="153"/>
      <c r="D7" s="153"/>
      <c r="E7" s="153"/>
      <c r="F7" s="48"/>
    </row>
    <row r="8" spans="1:6" ht="25.5" customHeight="1" x14ac:dyDescent="0.3">
      <c r="A8" s="54" t="s">
        <v>0</v>
      </c>
      <c r="B8" s="55" t="s">
        <v>1</v>
      </c>
      <c r="C8" s="56" t="s">
        <v>2</v>
      </c>
      <c r="D8" s="55" t="s">
        <v>3</v>
      </c>
      <c r="E8" s="55" t="s">
        <v>4</v>
      </c>
      <c r="F8" s="67" t="s">
        <v>5</v>
      </c>
    </row>
    <row r="9" spans="1:6" hidden="1" x14ac:dyDescent="0.3">
      <c r="A9" s="60">
        <v>41685</v>
      </c>
      <c r="B9" s="97">
        <v>0</v>
      </c>
      <c r="C9" s="52">
        <v>0</v>
      </c>
      <c r="D9" s="97">
        <v>0</v>
      </c>
      <c r="E9" s="97">
        <f>+B9+D9</f>
        <v>0</v>
      </c>
      <c r="F9" s="98">
        <v>0</v>
      </c>
    </row>
    <row r="10" spans="1:6" hidden="1" x14ac:dyDescent="0.3">
      <c r="A10" s="60">
        <v>41866</v>
      </c>
      <c r="B10" s="97">
        <v>0</v>
      </c>
      <c r="C10" s="52">
        <v>2.4E-2</v>
      </c>
      <c r="D10" s="97">
        <v>0</v>
      </c>
      <c r="E10" s="97">
        <f t="shared" ref="E10:E29" si="0">+B10+D10</f>
        <v>0</v>
      </c>
      <c r="F10" s="98">
        <f>+E9+E10</f>
        <v>0</v>
      </c>
    </row>
    <row r="11" spans="1:6" hidden="1" x14ac:dyDescent="0.3">
      <c r="A11" s="60">
        <v>42050</v>
      </c>
      <c r="B11" s="97">
        <v>170000</v>
      </c>
      <c r="C11" s="52">
        <v>2.4E-2</v>
      </c>
      <c r="D11" s="97">
        <v>115620</v>
      </c>
      <c r="E11" s="97">
        <f t="shared" si="0"/>
        <v>285620</v>
      </c>
      <c r="F11" s="98">
        <v>0</v>
      </c>
    </row>
    <row r="12" spans="1:6" hidden="1" x14ac:dyDescent="0.3">
      <c r="A12" s="60">
        <v>42231</v>
      </c>
      <c r="B12" s="51">
        <v>0</v>
      </c>
      <c r="C12" s="52"/>
      <c r="D12" s="51">
        <v>113580</v>
      </c>
      <c r="E12" s="51">
        <f t="shared" si="0"/>
        <v>113580</v>
      </c>
      <c r="F12" s="48">
        <f>+E11+E12</f>
        <v>399200</v>
      </c>
    </row>
    <row r="13" spans="1:6" hidden="1" x14ac:dyDescent="0.3">
      <c r="A13" s="60">
        <v>42415</v>
      </c>
      <c r="B13" s="97">
        <v>1030000</v>
      </c>
      <c r="C13" s="52">
        <v>2.4E-2</v>
      </c>
      <c r="D13" s="97">
        <v>113580</v>
      </c>
      <c r="E13" s="97">
        <f t="shared" si="0"/>
        <v>1143580</v>
      </c>
      <c r="F13" s="98"/>
    </row>
    <row r="14" spans="1:6" hidden="1" x14ac:dyDescent="0.3">
      <c r="A14" s="60">
        <v>42597</v>
      </c>
      <c r="B14" s="51">
        <v>0</v>
      </c>
      <c r="C14" s="52"/>
      <c r="D14" s="51">
        <v>101220</v>
      </c>
      <c r="E14" s="51">
        <f t="shared" si="0"/>
        <v>101220</v>
      </c>
      <c r="F14" s="48">
        <f>+E13+E14</f>
        <v>1244800</v>
      </c>
    </row>
    <row r="15" spans="1:6" hidden="1" x14ac:dyDescent="0.3">
      <c r="A15" s="60">
        <v>42781</v>
      </c>
      <c r="B15" s="97">
        <v>1040000</v>
      </c>
      <c r="C15" s="52">
        <v>2.4E-2</v>
      </c>
      <c r="D15" s="97">
        <v>101220</v>
      </c>
      <c r="E15" s="97">
        <f t="shared" si="0"/>
        <v>1141220</v>
      </c>
      <c r="F15" s="48"/>
    </row>
    <row r="16" spans="1:6" hidden="1" x14ac:dyDescent="0.3">
      <c r="A16" s="60">
        <v>42962</v>
      </c>
      <c r="B16" s="51">
        <v>0</v>
      </c>
      <c r="C16" s="52"/>
      <c r="D16" s="51">
        <v>88740</v>
      </c>
      <c r="E16" s="51">
        <f t="shared" si="0"/>
        <v>88740</v>
      </c>
      <c r="F16" s="48">
        <f>+E15+E16</f>
        <v>1229960</v>
      </c>
    </row>
    <row r="17" spans="1:6" hidden="1" x14ac:dyDescent="0.3">
      <c r="A17" s="60">
        <v>43146</v>
      </c>
      <c r="B17" s="51">
        <v>1115000</v>
      </c>
      <c r="C17" s="52">
        <v>2.4E-2</v>
      </c>
      <c r="D17" s="51">
        <v>88740</v>
      </c>
      <c r="E17" s="51">
        <f t="shared" si="0"/>
        <v>1203740</v>
      </c>
      <c r="F17" s="48"/>
    </row>
    <row r="18" spans="1:6" hidden="1" x14ac:dyDescent="0.3">
      <c r="A18" s="60">
        <v>43327</v>
      </c>
      <c r="B18" s="51">
        <v>0</v>
      </c>
      <c r="C18" s="52"/>
      <c r="D18" s="51">
        <v>75360</v>
      </c>
      <c r="E18" s="51">
        <f t="shared" si="0"/>
        <v>75360</v>
      </c>
      <c r="F18" s="48">
        <f>+E17+E18</f>
        <v>1279100</v>
      </c>
    </row>
    <row r="19" spans="1:6" hidden="1" x14ac:dyDescent="0.3">
      <c r="A19" s="60">
        <v>43511</v>
      </c>
      <c r="B19" s="51">
        <v>1090000</v>
      </c>
      <c r="C19" s="52">
        <v>2.4E-2</v>
      </c>
      <c r="D19" s="51">
        <v>75360</v>
      </c>
      <c r="E19" s="51">
        <f>+B19+D19</f>
        <v>1165360</v>
      </c>
      <c r="F19" s="48"/>
    </row>
    <row r="20" spans="1:6" hidden="1" x14ac:dyDescent="0.3">
      <c r="A20" s="60">
        <v>43692</v>
      </c>
      <c r="B20" s="51">
        <v>0</v>
      </c>
      <c r="C20" s="52"/>
      <c r="D20" s="51">
        <v>62280</v>
      </c>
      <c r="E20" s="51">
        <f t="shared" si="0"/>
        <v>62280</v>
      </c>
      <c r="F20" s="48">
        <f>+E19+E20</f>
        <v>1227640</v>
      </c>
    </row>
    <row r="21" spans="1:6" hidden="1" x14ac:dyDescent="0.3">
      <c r="A21" s="60">
        <v>43876</v>
      </c>
      <c r="B21" s="51">
        <v>0</v>
      </c>
      <c r="C21" s="52">
        <v>0</v>
      </c>
      <c r="D21" s="51">
        <v>0</v>
      </c>
      <c r="E21" s="51">
        <f t="shared" si="0"/>
        <v>0</v>
      </c>
      <c r="F21" s="48"/>
    </row>
    <row r="22" spans="1:6" hidden="1" x14ac:dyDescent="0.3">
      <c r="A22" s="60">
        <v>44058</v>
      </c>
      <c r="B22" s="51">
        <v>0</v>
      </c>
      <c r="C22" s="52"/>
      <c r="D22" s="51">
        <v>0</v>
      </c>
      <c r="E22" s="51">
        <f t="shared" si="0"/>
        <v>0</v>
      </c>
      <c r="F22" s="48">
        <f>+E21+E22</f>
        <v>0</v>
      </c>
    </row>
    <row r="23" spans="1:6" hidden="1" x14ac:dyDescent="0.3">
      <c r="A23" s="60">
        <v>44242</v>
      </c>
      <c r="B23" s="97">
        <v>1285000</v>
      </c>
      <c r="C23" s="52">
        <v>2.4E-2</v>
      </c>
      <c r="D23" s="97">
        <v>47160</v>
      </c>
      <c r="E23" s="97">
        <f t="shared" si="0"/>
        <v>1332160</v>
      </c>
      <c r="F23" s="98">
        <v>0</v>
      </c>
    </row>
    <row r="24" spans="1:6" hidden="1" x14ac:dyDescent="0.3">
      <c r="A24" s="60">
        <v>44423</v>
      </c>
      <c r="B24" s="51">
        <v>0</v>
      </c>
      <c r="C24" s="52"/>
      <c r="D24" s="51">
        <v>31740</v>
      </c>
      <c r="E24" s="51">
        <f t="shared" si="0"/>
        <v>31740</v>
      </c>
      <c r="F24" s="48">
        <f>+E23+E24</f>
        <v>1363900</v>
      </c>
    </row>
    <row r="25" spans="1:6" hidden="1" x14ac:dyDescent="0.3">
      <c r="A25" s="60">
        <v>44607</v>
      </c>
      <c r="B25" s="97">
        <v>0</v>
      </c>
      <c r="C25" s="52">
        <v>2.4E-2</v>
      </c>
      <c r="D25" s="97">
        <v>0</v>
      </c>
      <c r="E25" s="97">
        <f t="shared" si="0"/>
        <v>0</v>
      </c>
      <c r="F25" s="98">
        <v>0</v>
      </c>
    </row>
    <row r="26" spans="1:6" hidden="1" x14ac:dyDescent="0.3">
      <c r="A26" s="60">
        <v>44788</v>
      </c>
      <c r="B26" s="51">
        <v>0</v>
      </c>
      <c r="C26" s="52"/>
      <c r="D26" s="51">
        <v>0</v>
      </c>
      <c r="E26" s="51">
        <f t="shared" si="0"/>
        <v>0</v>
      </c>
      <c r="F26" s="48">
        <f>+E25+E26</f>
        <v>0</v>
      </c>
    </row>
    <row r="27" spans="1:6" x14ac:dyDescent="0.3">
      <c r="A27" s="60">
        <v>44972</v>
      </c>
      <c r="B27" s="120">
        <v>0</v>
      </c>
      <c r="C27" s="52">
        <v>2.4E-2</v>
      </c>
      <c r="D27" s="97">
        <v>0</v>
      </c>
      <c r="E27" s="97">
        <f t="shared" si="0"/>
        <v>0</v>
      </c>
      <c r="F27" s="98">
        <v>0</v>
      </c>
    </row>
    <row r="28" spans="1:6" x14ac:dyDescent="0.3">
      <c r="A28" s="60">
        <v>45153</v>
      </c>
      <c r="B28" s="51">
        <v>0</v>
      </c>
      <c r="C28" s="52"/>
      <c r="D28" s="51">
        <v>0</v>
      </c>
      <c r="E28" s="51">
        <f t="shared" si="0"/>
        <v>0</v>
      </c>
      <c r="F28" s="48">
        <f>+E27+E28</f>
        <v>0</v>
      </c>
    </row>
    <row r="29" spans="1:6" hidden="1" x14ac:dyDescent="0.3">
      <c r="A29" s="60">
        <v>45337</v>
      </c>
      <c r="B29" s="51">
        <v>0</v>
      </c>
      <c r="C29" s="52"/>
      <c r="D29" s="51">
        <v>0</v>
      </c>
      <c r="E29" s="51">
        <f t="shared" si="0"/>
        <v>0</v>
      </c>
      <c r="F29" s="48">
        <v>0</v>
      </c>
    </row>
    <row r="30" spans="1:6" hidden="1" x14ac:dyDescent="0.3">
      <c r="A30" s="60">
        <v>45519</v>
      </c>
      <c r="B30" s="51">
        <v>0</v>
      </c>
      <c r="C30" s="51">
        <v>0</v>
      </c>
      <c r="D30" s="51">
        <v>0</v>
      </c>
      <c r="E30" s="51">
        <v>0</v>
      </c>
      <c r="F30" s="48">
        <v>0</v>
      </c>
    </row>
    <row r="31" spans="1:6" hidden="1" x14ac:dyDescent="0.3">
      <c r="A31" s="60">
        <v>45703</v>
      </c>
      <c r="B31" s="51">
        <v>0</v>
      </c>
      <c r="C31" s="51">
        <v>0</v>
      </c>
      <c r="D31" s="51">
        <v>0</v>
      </c>
      <c r="E31" s="51">
        <v>0</v>
      </c>
      <c r="F31" s="48">
        <v>0</v>
      </c>
    </row>
    <row r="32" spans="1:6" hidden="1" x14ac:dyDescent="0.3">
      <c r="A32" s="60">
        <v>45884</v>
      </c>
      <c r="B32" s="51">
        <v>0</v>
      </c>
      <c r="C32" s="51">
        <v>0</v>
      </c>
      <c r="D32" s="51">
        <v>0</v>
      </c>
      <c r="E32" s="51">
        <v>0</v>
      </c>
      <c r="F32" s="48">
        <v>0</v>
      </c>
    </row>
    <row r="33" spans="1:6" hidden="1" x14ac:dyDescent="0.3">
      <c r="A33" s="60">
        <v>46068</v>
      </c>
      <c r="B33" s="51">
        <v>0</v>
      </c>
      <c r="C33" s="51">
        <v>0</v>
      </c>
      <c r="D33" s="51">
        <v>0</v>
      </c>
      <c r="E33" s="51">
        <v>0</v>
      </c>
      <c r="F33" s="48">
        <v>0</v>
      </c>
    </row>
    <row r="34" spans="1:6" hidden="1" x14ac:dyDescent="0.3">
      <c r="A34" s="60">
        <v>46249</v>
      </c>
      <c r="B34" s="51">
        <v>0</v>
      </c>
      <c r="C34" s="51">
        <v>0</v>
      </c>
      <c r="D34" s="51">
        <v>0</v>
      </c>
      <c r="E34" s="51">
        <v>0</v>
      </c>
      <c r="F34" s="48">
        <v>0</v>
      </c>
    </row>
    <row r="35" spans="1:6" hidden="1" x14ac:dyDescent="0.3">
      <c r="A35" s="60">
        <v>46433</v>
      </c>
      <c r="B35" s="51">
        <v>0</v>
      </c>
      <c r="C35" s="51">
        <v>0</v>
      </c>
      <c r="D35" s="51">
        <v>0</v>
      </c>
      <c r="E35" s="51">
        <v>0</v>
      </c>
      <c r="F35" s="48">
        <v>0</v>
      </c>
    </row>
    <row r="36" spans="1:6" hidden="1" x14ac:dyDescent="0.3">
      <c r="A36" s="60">
        <v>46614</v>
      </c>
      <c r="B36" s="51">
        <v>0</v>
      </c>
      <c r="C36" s="51">
        <v>0</v>
      </c>
      <c r="D36" s="51">
        <v>0</v>
      </c>
      <c r="E36" s="51">
        <v>0</v>
      </c>
      <c r="F36" s="48">
        <v>0</v>
      </c>
    </row>
    <row r="37" spans="1:6" hidden="1" x14ac:dyDescent="0.3">
      <c r="A37" s="60">
        <v>46798</v>
      </c>
      <c r="B37" s="51">
        <v>0</v>
      </c>
      <c r="C37" s="51">
        <v>0</v>
      </c>
      <c r="D37" s="51">
        <v>0</v>
      </c>
      <c r="E37" s="51">
        <v>0</v>
      </c>
      <c r="F37" s="48">
        <v>0</v>
      </c>
    </row>
    <row r="38" spans="1:6" hidden="1" x14ac:dyDescent="0.3">
      <c r="A38" s="60">
        <v>46980</v>
      </c>
      <c r="B38" s="51">
        <v>0</v>
      </c>
      <c r="C38" s="51">
        <v>0</v>
      </c>
      <c r="D38" s="51">
        <v>0</v>
      </c>
      <c r="E38" s="51">
        <v>0</v>
      </c>
      <c r="F38" s="48">
        <v>0</v>
      </c>
    </row>
    <row r="39" spans="1:6" hidden="1" x14ac:dyDescent="0.3">
      <c r="A39" s="60">
        <v>47164</v>
      </c>
      <c r="B39" s="51">
        <v>0</v>
      </c>
      <c r="C39" s="52"/>
      <c r="D39" s="51"/>
      <c r="E39" s="51"/>
      <c r="F39" s="48"/>
    </row>
    <row r="40" spans="1:6" hidden="1" x14ac:dyDescent="0.3">
      <c r="A40" s="60">
        <v>47345</v>
      </c>
      <c r="B40" s="51"/>
      <c r="C40" s="52"/>
      <c r="D40" s="51"/>
      <c r="E40" s="51"/>
      <c r="F40" s="48"/>
    </row>
    <row r="41" spans="1:6" hidden="1" x14ac:dyDescent="0.3">
      <c r="A41" s="60">
        <v>47529</v>
      </c>
      <c r="B41" s="51"/>
      <c r="C41" s="52"/>
      <c r="D41" s="51"/>
      <c r="E41" s="51"/>
      <c r="F41" s="48"/>
    </row>
    <row r="42" spans="1:6" hidden="1" x14ac:dyDescent="0.3">
      <c r="A42" s="60">
        <v>47710</v>
      </c>
      <c r="B42" s="51"/>
      <c r="C42" s="52"/>
      <c r="D42" s="51"/>
      <c r="E42" s="51"/>
      <c r="F42" s="48"/>
    </row>
    <row r="43" spans="1:6" hidden="1" x14ac:dyDescent="0.3">
      <c r="A43" s="60">
        <v>47894</v>
      </c>
      <c r="B43" s="51"/>
      <c r="C43" s="52"/>
      <c r="D43" s="51"/>
      <c r="E43" s="51"/>
      <c r="F43" s="48"/>
    </row>
    <row r="44" spans="1:6" hidden="1" x14ac:dyDescent="0.3">
      <c r="A44" s="60">
        <v>48075</v>
      </c>
      <c r="B44" s="51"/>
      <c r="C44" s="52"/>
      <c r="D44" s="51"/>
      <c r="E44" s="51"/>
      <c r="F44" s="48"/>
    </row>
    <row r="45" spans="1:6" hidden="1" x14ac:dyDescent="0.3">
      <c r="A45" s="60">
        <v>48259</v>
      </c>
      <c r="B45" s="51"/>
      <c r="C45" s="52"/>
      <c r="D45" s="51">
        <v>0</v>
      </c>
      <c r="E45" s="51">
        <v>0</v>
      </c>
      <c r="F45" s="48"/>
    </row>
    <row r="46" spans="1:6" ht="15" hidden="1" customHeight="1" x14ac:dyDescent="0.3">
      <c r="A46" s="60"/>
      <c r="B46" s="51"/>
      <c r="C46" s="52"/>
      <c r="D46" s="51"/>
      <c r="E46" s="51"/>
      <c r="F46" s="48"/>
    </row>
    <row r="47" spans="1:6" ht="15" hidden="1" customHeight="1" x14ac:dyDescent="0.3">
      <c r="A47" s="60"/>
      <c r="B47" s="51"/>
      <c r="C47" s="52"/>
      <c r="D47" s="51"/>
      <c r="E47" s="51"/>
      <c r="F47" s="48"/>
    </row>
    <row r="48" spans="1:6" ht="15" hidden="1" customHeight="1" x14ac:dyDescent="0.3">
      <c r="A48" s="60"/>
      <c r="B48" s="51"/>
      <c r="C48" s="52"/>
      <c r="D48" s="51"/>
      <c r="E48" s="51"/>
      <c r="F48" s="48"/>
    </row>
    <row r="49" spans="1:6" ht="15" hidden="1" customHeight="1" x14ac:dyDescent="0.3">
      <c r="A49" s="60"/>
      <c r="B49" s="51"/>
      <c r="C49" s="52"/>
      <c r="D49" s="51"/>
      <c r="E49" s="51"/>
      <c r="F49" s="48"/>
    </row>
    <row r="50" spans="1:6" ht="15" hidden="1" customHeight="1" x14ac:dyDescent="0.3">
      <c r="A50" s="60"/>
      <c r="B50" s="51"/>
      <c r="C50" s="52"/>
      <c r="D50" s="51"/>
      <c r="E50" s="51"/>
      <c r="F50" s="48"/>
    </row>
    <row r="51" spans="1:6" ht="15" hidden="1" customHeight="1" x14ac:dyDescent="0.3">
      <c r="A51" s="60"/>
      <c r="B51" s="51"/>
      <c r="C51" s="52"/>
      <c r="D51" s="51"/>
      <c r="E51" s="51"/>
      <c r="F51" s="48"/>
    </row>
    <row r="52" spans="1:6" ht="15" hidden="1" customHeight="1" x14ac:dyDescent="0.3">
      <c r="A52" s="60"/>
      <c r="B52" s="51"/>
      <c r="C52" s="52"/>
      <c r="D52" s="51"/>
      <c r="E52" s="51"/>
      <c r="F52" s="48"/>
    </row>
    <row r="53" spans="1:6" ht="15" hidden="1" customHeight="1" x14ac:dyDescent="0.3">
      <c r="A53" s="60"/>
      <c r="B53" s="51">
        <v>0</v>
      </c>
      <c r="C53" s="52"/>
      <c r="D53" s="51"/>
      <c r="E53" s="51"/>
      <c r="F53" s="48"/>
    </row>
    <row r="54" spans="1:6" ht="15" thickBot="1" x14ac:dyDescent="0.35">
      <c r="A54" s="68" t="s">
        <v>8</v>
      </c>
      <c r="B54" s="101">
        <f>SUM(B25:B28)</f>
        <v>0</v>
      </c>
      <c r="C54" s="101"/>
      <c r="D54" s="101">
        <f t="shared" ref="D54:F54" si="1">SUM(D25:D28)</f>
        <v>0</v>
      </c>
      <c r="E54" s="101">
        <f t="shared" si="1"/>
        <v>0</v>
      </c>
      <c r="F54" s="112">
        <f t="shared" si="1"/>
        <v>0</v>
      </c>
    </row>
    <row r="55" spans="1:6" ht="15" thickTop="1" x14ac:dyDescent="0.3">
      <c r="A55" s="47"/>
      <c r="B55" s="51"/>
      <c r="C55" s="52"/>
      <c r="D55" s="51"/>
      <c r="E55" s="51"/>
      <c r="F55" s="48"/>
    </row>
    <row r="56" spans="1:6" x14ac:dyDescent="0.3">
      <c r="A56" s="43"/>
      <c r="B56" s="44"/>
      <c r="C56" s="45"/>
      <c r="D56" s="44"/>
      <c r="E56" s="44"/>
      <c r="F56" s="46"/>
    </row>
    <row r="57" spans="1:6" x14ac:dyDescent="0.3">
      <c r="A57" s="63"/>
      <c r="B57" s="64"/>
      <c r="C57" s="65"/>
      <c r="D57" s="64"/>
      <c r="E57" s="64"/>
      <c r="F57" s="66"/>
    </row>
  </sheetData>
  <mergeCells count="4">
    <mergeCell ref="A3:F3"/>
    <mergeCell ref="B4:E4"/>
    <mergeCell ref="B5:E5"/>
    <mergeCell ref="B7:E7"/>
  </mergeCells>
  <printOptions horizontalCentered="1"/>
  <pageMargins left="0.7" right="0.7" top="0.75" bottom="0.75" header="0.3" footer="0.3"/>
  <pageSetup scale="93" orientation="portrait" r:id="rId1"/>
  <ignoredErrors>
    <ignoredError sqref="B54:D5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59999389629810485"/>
    <pageSetUpPr fitToPage="1"/>
  </sheetPr>
  <dimension ref="A1:J57"/>
  <sheetViews>
    <sheetView zoomScaleNormal="100" workbookViewId="0">
      <selection activeCell="D28" sqref="D28"/>
    </sheetView>
  </sheetViews>
  <sheetFormatPr defaultRowHeight="14.4" x14ac:dyDescent="0.3"/>
  <cols>
    <col min="1" max="1" width="13.5546875" style="42" bestFit="1" customWidth="1"/>
    <col min="2" max="2" width="15.6640625" style="58" bestFit="1" customWidth="1"/>
    <col min="3" max="3" width="8.33203125" style="59" bestFit="1" customWidth="1"/>
    <col min="4" max="5" width="15.6640625" style="58" bestFit="1" customWidth="1"/>
    <col min="6" max="6" width="15.44140625" style="58" customWidth="1"/>
    <col min="7" max="10" width="9.109375" style="42"/>
  </cols>
  <sheetData>
    <row r="1" spans="1:10" x14ac:dyDescent="0.3">
      <c r="A1" s="38"/>
      <c r="B1" s="39"/>
      <c r="C1" s="40"/>
      <c r="D1" s="39"/>
      <c r="E1" s="39"/>
      <c r="F1" s="41"/>
    </row>
    <row r="2" spans="1:10" x14ac:dyDescent="0.3">
      <c r="A2" s="43"/>
      <c r="B2" s="44"/>
      <c r="C2" s="45"/>
      <c r="D2" s="44"/>
      <c r="E2" s="44"/>
      <c r="F2" s="46"/>
    </row>
    <row r="3" spans="1:10" x14ac:dyDescent="0.3">
      <c r="A3" s="148" t="s">
        <v>17</v>
      </c>
      <c r="B3" s="149"/>
      <c r="C3" s="149"/>
      <c r="D3" s="149"/>
      <c r="E3" s="149"/>
      <c r="F3" s="150"/>
    </row>
    <row r="4" spans="1:10" x14ac:dyDescent="0.3">
      <c r="A4" s="47"/>
      <c r="B4" s="151" t="s">
        <v>19</v>
      </c>
      <c r="C4" s="151"/>
      <c r="D4" s="151"/>
      <c r="E4" s="151"/>
      <c r="F4" s="48"/>
    </row>
    <row r="5" spans="1:10" ht="15" thickBot="1" x14ac:dyDescent="0.35">
      <c r="A5" s="49"/>
      <c r="B5" s="152"/>
      <c r="C5" s="152"/>
      <c r="D5" s="152"/>
      <c r="E5" s="152"/>
      <c r="F5" s="50"/>
    </row>
    <row r="6" spans="1:10" x14ac:dyDescent="0.3">
      <c r="A6" s="47"/>
      <c r="B6" s="51"/>
      <c r="C6" s="52"/>
      <c r="D6" s="51"/>
      <c r="E6" s="51"/>
      <c r="F6" s="48"/>
      <c r="J6" s="53"/>
    </row>
    <row r="7" spans="1:10" x14ac:dyDescent="0.3">
      <c r="A7" s="47"/>
      <c r="B7" s="151"/>
      <c r="C7" s="151"/>
      <c r="D7" s="151"/>
      <c r="E7" s="151"/>
      <c r="F7" s="48"/>
      <c r="J7" s="53"/>
    </row>
    <row r="8" spans="1:10" x14ac:dyDescent="0.3">
      <c r="A8" s="54" t="s">
        <v>6</v>
      </c>
      <c r="B8" s="55" t="s">
        <v>1</v>
      </c>
      <c r="C8" s="56" t="s">
        <v>2</v>
      </c>
      <c r="D8" s="55" t="s">
        <v>3</v>
      </c>
      <c r="E8" s="55" t="s">
        <v>4</v>
      </c>
      <c r="F8" s="57" t="s">
        <v>7</v>
      </c>
    </row>
    <row r="9" spans="1:10" hidden="1" x14ac:dyDescent="0.3">
      <c r="A9" s="60">
        <v>41685</v>
      </c>
      <c r="B9" s="97">
        <v>0</v>
      </c>
      <c r="C9" s="52"/>
      <c r="D9" s="97">
        <v>0</v>
      </c>
      <c r="E9" s="97">
        <f>+D9+B9</f>
        <v>0</v>
      </c>
      <c r="F9" s="99">
        <v>0</v>
      </c>
    </row>
    <row r="10" spans="1:10" hidden="1" x14ac:dyDescent="0.3">
      <c r="A10" s="60">
        <v>41866</v>
      </c>
      <c r="B10" s="97">
        <v>0</v>
      </c>
      <c r="C10" s="97"/>
      <c r="D10" s="97">
        <v>0</v>
      </c>
      <c r="E10" s="97">
        <f>+B10+D10</f>
        <v>0</v>
      </c>
      <c r="F10" s="98">
        <f>+E9+E10</f>
        <v>0</v>
      </c>
      <c r="I10" s="53"/>
    </row>
    <row r="11" spans="1:10" ht="14.4" hidden="1" customHeight="1" x14ac:dyDescent="0.3">
      <c r="A11" s="60">
        <v>42050</v>
      </c>
      <c r="B11" s="97">
        <v>1310000</v>
      </c>
      <c r="C11" s="52">
        <v>4.1250000000000002E-2</v>
      </c>
      <c r="D11" s="97">
        <v>9357.4541666669993</v>
      </c>
      <c r="E11" s="97">
        <f t="shared" ref="E11:E53" si="0">+B11+D11</f>
        <v>1319357.4541666671</v>
      </c>
      <c r="F11" s="98">
        <v>0</v>
      </c>
      <c r="I11" s="53"/>
    </row>
    <row r="12" spans="1:10" hidden="1" x14ac:dyDescent="0.3">
      <c r="A12" s="60">
        <v>42231</v>
      </c>
      <c r="B12" s="51">
        <v>0</v>
      </c>
      <c r="C12" s="52"/>
      <c r="D12" s="51">
        <v>29891.75</v>
      </c>
      <c r="E12" s="51">
        <f t="shared" si="0"/>
        <v>29891.75</v>
      </c>
      <c r="F12" s="48">
        <f>+E11+E12</f>
        <v>1349249.2041666671</v>
      </c>
      <c r="I12" s="53" t="s">
        <v>20</v>
      </c>
    </row>
    <row r="13" spans="1:10" hidden="1" x14ac:dyDescent="0.3">
      <c r="A13" s="60">
        <v>42415</v>
      </c>
      <c r="B13" s="97">
        <v>415000</v>
      </c>
      <c r="C13" s="52">
        <v>5.2499999999999998E-2</v>
      </c>
      <c r="D13" s="97">
        <v>29891.75</v>
      </c>
      <c r="E13" s="97">
        <f t="shared" si="0"/>
        <v>444891.75</v>
      </c>
      <c r="F13" s="98"/>
      <c r="I13" s="53"/>
    </row>
    <row r="14" spans="1:10" hidden="1" x14ac:dyDescent="0.3">
      <c r="A14" s="60">
        <v>42597</v>
      </c>
      <c r="B14" s="51">
        <v>0</v>
      </c>
      <c r="C14" s="52"/>
      <c r="D14" s="51">
        <v>25679.5</v>
      </c>
      <c r="E14" s="51">
        <f t="shared" si="0"/>
        <v>25679.5</v>
      </c>
      <c r="F14" s="48">
        <f>+E13+E14</f>
        <v>470571.25</v>
      </c>
      <c r="I14" s="53"/>
    </row>
    <row r="15" spans="1:10" hidden="1" x14ac:dyDescent="0.3">
      <c r="A15" s="60">
        <v>42781</v>
      </c>
      <c r="B15" s="97">
        <v>420000</v>
      </c>
      <c r="C15" s="52">
        <v>5.2499999999999998E-2</v>
      </c>
      <c r="D15" s="97">
        <v>25679.5</v>
      </c>
      <c r="E15" s="97">
        <f t="shared" si="0"/>
        <v>445679.5</v>
      </c>
      <c r="F15" s="48"/>
      <c r="I15" s="53"/>
    </row>
    <row r="16" spans="1:10" hidden="1" x14ac:dyDescent="0.3">
      <c r="A16" s="60">
        <v>42962</v>
      </c>
      <c r="B16" s="51">
        <v>0</v>
      </c>
      <c r="C16" s="52"/>
      <c r="D16" s="51">
        <v>21416.5</v>
      </c>
      <c r="E16" s="51">
        <f t="shared" si="0"/>
        <v>21416.5</v>
      </c>
      <c r="F16" s="48">
        <f>+E15+E16</f>
        <v>467096</v>
      </c>
      <c r="I16" s="53"/>
    </row>
    <row r="17" spans="1:9" hidden="1" x14ac:dyDescent="0.3">
      <c r="A17" s="60">
        <v>43146</v>
      </c>
      <c r="B17" s="51">
        <v>375000</v>
      </c>
      <c r="C17" s="52">
        <v>5.2499999999999998E-2</v>
      </c>
      <c r="D17" s="51">
        <v>21416.5</v>
      </c>
      <c r="E17" s="51">
        <f t="shared" si="0"/>
        <v>396416.5</v>
      </c>
      <c r="F17" s="48"/>
      <c r="I17" s="53"/>
    </row>
    <row r="18" spans="1:9" hidden="1" x14ac:dyDescent="0.3">
      <c r="A18" s="60">
        <v>43327</v>
      </c>
      <c r="B18" s="51">
        <v>0</v>
      </c>
      <c r="C18" s="52"/>
      <c r="D18" s="51">
        <v>17610.25</v>
      </c>
      <c r="E18" s="51">
        <f t="shared" si="0"/>
        <v>17610.25</v>
      </c>
      <c r="F18" s="48">
        <f>+E17+E18</f>
        <v>414026.75</v>
      </c>
      <c r="I18" s="53"/>
    </row>
    <row r="19" spans="1:9" hidden="1" x14ac:dyDescent="0.3">
      <c r="A19" s="60">
        <v>43511</v>
      </c>
      <c r="B19" s="51">
        <v>435000</v>
      </c>
      <c r="C19" s="52">
        <v>5.2499999999999998E-2</v>
      </c>
      <c r="D19" s="51">
        <v>17610.25</v>
      </c>
      <c r="E19" s="51">
        <f t="shared" si="0"/>
        <v>452610.25</v>
      </c>
      <c r="F19" s="48"/>
      <c r="I19" s="53"/>
    </row>
    <row r="20" spans="1:9" hidden="1" x14ac:dyDescent="0.3">
      <c r="A20" s="60">
        <v>43692</v>
      </c>
      <c r="B20" s="51">
        <v>0</v>
      </c>
      <c r="C20" s="52"/>
      <c r="D20" s="51">
        <v>13195</v>
      </c>
      <c r="E20" s="51">
        <f t="shared" si="0"/>
        <v>13195</v>
      </c>
      <c r="F20" s="48">
        <f>+E19+E20</f>
        <v>465805.25</v>
      </c>
      <c r="I20" s="53"/>
    </row>
    <row r="21" spans="1:9" hidden="1" x14ac:dyDescent="0.3">
      <c r="A21" s="60">
        <v>43876</v>
      </c>
      <c r="B21" s="51">
        <v>0</v>
      </c>
      <c r="C21" s="52">
        <v>5.7500000000000002E-2</v>
      </c>
      <c r="D21" s="51">
        <v>0</v>
      </c>
      <c r="E21" s="51">
        <f t="shared" si="0"/>
        <v>0</v>
      </c>
      <c r="F21" s="48"/>
      <c r="I21" s="53"/>
    </row>
    <row r="22" spans="1:9" hidden="1" x14ac:dyDescent="0.3">
      <c r="A22" s="60">
        <v>44058</v>
      </c>
      <c r="B22" s="51">
        <v>0</v>
      </c>
      <c r="C22" s="52"/>
      <c r="D22" s="51">
        <v>0</v>
      </c>
      <c r="E22" s="51">
        <f t="shared" si="0"/>
        <v>0</v>
      </c>
      <c r="F22" s="48">
        <f>+E21+E22</f>
        <v>0</v>
      </c>
      <c r="I22" s="53"/>
    </row>
    <row r="23" spans="1:9" hidden="1" x14ac:dyDescent="0.3">
      <c r="A23" s="60">
        <v>44242</v>
      </c>
      <c r="B23" s="97">
        <v>320000</v>
      </c>
      <c r="C23" s="52">
        <v>5.7500000000000002E-2</v>
      </c>
      <c r="D23" s="97">
        <v>10048.5</v>
      </c>
      <c r="E23" s="97">
        <f t="shared" si="0"/>
        <v>330048.5</v>
      </c>
      <c r="F23" s="98">
        <v>0</v>
      </c>
      <c r="I23" s="53"/>
    </row>
    <row r="24" spans="1:9" hidden="1" x14ac:dyDescent="0.3">
      <c r="A24" s="60">
        <v>44423</v>
      </c>
      <c r="B24" s="51">
        <v>0</v>
      </c>
      <c r="C24" s="52"/>
      <c r="D24" s="51">
        <v>6800.5</v>
      </c>
      <c r="E24" s="51">
        <f t="shared" si="0"/>
        <v>6800.5</v>
      </c>
      <c r="F24" s="48">
        <f>+E23+E24</f>
        <v>336849</v>
      </c>
      <c r="I24" s="53"/>
    </row>
    <row r="25" spans="1:9" x14ac:dyDescent="0.3">
      <c r="A25" s="60">
        <v>44607</v>
      </c>
      <c r="B25" s="97">
        <v>0</v>
      </c>
      <c r="C25" s="52">
        <v>5.7500000000000002E-2</v>
      </c>
      <c r="D25" s="97">
        <v>0</v>
      </c>
      <c r="E25" s="97">
        <f t="shared" si="0"/>
        <v>0</v>
      </c>
      <c r="F25" s="98">
        <v>0</v>
      </c>
      <c r="I25" s="53"/>
    </row>
    <row r="26" spans="1:9" x14ac:dyDescent="0.3">
      <c r="A26" s="60">
        <v>44788</v>
      </c>
      <c r="B26" s="51">
        <v>0</v>
      </c>
      <c r="C26" s="52"/>
      <c r="D26" s="51">
        <v>0</v>
      </c>
      <c r="E26" s="51">
        <f t="shared" si="0"/>
        <v>0</v>
      </c>
      <c r="F26" s="48">
        <f>+E25+E26</f>
        <v>0</v>
      </c>
    </row>
    <row r="27" spans="1:9" x14ac:dyDescent="0.3">
      <c r="A27" s="60">
        <v>44972</v>
      </c>
      <c r="B27" s="51">
        <v>0</v>
      </c>
      <c r="C27" s="52">
        <v>5.7500000000000002E-2</v>
      </c>
      <c r="D27" s="51">
        <v>0</v>
      </c>
      <c r="E27" s="51">
        <f t="shared" si="0"/>
        <v>0</v>
      </c>
      <c r="F27" s="48"/>
    </row>
    <row r="28" spans="1:9" x14ac:dyDescent="0.3">
      <c r="A28" s="60">
        <v>45153</v>
      </c>
      <c r="B28" s="51">
        <v>0</v>
      </c>
      <c r="C28" s="52"/>
      <c r="D28" s="51">
        <v>0</v>
      </c>
      <c r="E28" s="51">
        <f t="shared" si="0"/>
        <v>0</v>
      </c>
      <c r="F28" s="48">
        <f>+E27+E28</f>
        <v>0</v>
      </c>
    </row>
    <row r="29" spans="1:9" hidden="1" x14ac:dyDescent="0.3">
      <c r="A29" s="60">
        <v>45337</v>
      </c>
      <c r="B29" s="51">
        <v>0</v>
      </c>
      <c r="C29" s="52"/>
      <c r="D29" s="51">
        <v>0</v>
      </c>
      <c r="E29" s="51">
        <f t="shared" si="0"/>
        <v>0</v>
      </c>
      <c r="F29" s="48"/>
    </row>
    <row r="30" spans="1:9" hidden="1" x14ac:dyDescent="0.3">
      <c r="A30" s="60">
        <v>45519</v>
      </c>
      <c r="B30" s="51">
        <v>0</v>
      </c>
      <c r="C30" s="52"/>
      <c r="D30" s="51">
        <v>0</v>
      </c>
      <c r="E30" s="51">
        <f t="shared" si="0"/>
        <v>0</v>
      </c>
      <c r="F30" s="48">
        <f>+E29+E30</f>
        <v>0</v>
      </c>
    </row>
    <row r="31" spans="1:9" hidden="1" x14ac:dyDescent="0.3">
      <c r="A31" s="60">
        <v>45703</v>
      </c>
      <c r="B31" s="51">
        <v>0</v>
      </c>
      <c r="C31" s="52"/>
      <c r="D31" s="51">
        <v>0</v>
      </c>
      <c r="E31" s="51">
        <f t="shared" si="0"/>
        <v>0</v>
      </c>
      <c r="F31" s="48"/>
    </row>
    <row r="32" spans="1:9" hidden="1" x14ac:dyDescent="0.3">
      <c r="A32" s="60">
        <v>45884</v>
      </c>
      <c r="B32" s="51">
        <v>0</v>
      </c>
      <c r="C32" s="52"/>
      <c r="D32" s="51">
        <v>0</v>
      </c>
      <c r="E32" s="51">
        <f t="shared" si="0"/>
        <v>0</v>
      </c>
      <c r="F32" s="48">
        <f>+E31+E32</f>
        <v>0</v>
      </c>
    </row>
    <row r="33" spans="1:6" hidden="1" x14ac:dyDescent="0.3">
      <c r="A33" s="60">
        <v>46068</v>
      </c>
      <c r="B33" s="51">
        <v>0</v>
      </c>
      <c r="C33" s="52"/>
      <c r="D33" s="51">
        <v>0</v>
      </c>
      <c r="E33" s="51">
        <f t="shared" si="0"/>
        <v>0</v>
      </c>
      <c r="F33" s="48"/>
    </row>
    <row r="34" spans="1:6" hidden="1" x14ac:dyDescent="0.3">
      <c r="A34" s="60">
        <v>46249</v>
      </c>
      <c r="B34" s="51">
        <v>0</v>
      </c>
      <c r="C34" s="52"/>
      <c r="D34" s="51">
        <v>0</v>
      </c>
      <c r="E34" s="51">
        <f t="shared" si="0"/>
        <v>0</v>
      </c>
      <c r="F34" s="48">
        <f>+E33+E34</f>
        <v>0</v>
      </c>
    </row>
    <row r="35" spans="1:6" hidden="1" x14ac:dyDescent="0.3">
      <c r="A35" s="60">
        <v>46433</v>
      </c>
      <c r="B35" s="51">
        <v>0</v>
      </c>
      <c r="C35" s="52"/>
      <c r="D35" s="51">
        <v>0</v>
      </c>
      <c r="E35" s="51">
        <f t="shared" si="0"/>
        <v>0</v>
      </c>
      <c r="F35" s="48"/>
    </row>
    <row r="36" spans="1:6" hidden="1" x14ac:dyDescent="0.3">
      <c r="A36" s="60">
        <v>46614</v>
      </c>
      <c r="B36" s="51">
        <v>0</v>
      </c>
      <c r="C36" s="52"/>
      <c r="D36" s="51">
        <v>0</v>
      </c>
      <c r="E36" s="51">
        <f t="shared" si="0"/>
        <v>0</v>
      </c>
      <c r="F36" s="48">
        <f>+E35+E36</f>
        <v>0</v>
      </c>
    </row>
    <row r="37" spans="1:6" hidden="1" x14ac:dyDescent="0.3">
      <c r="A37" s="60">
        <v>46798</v>
      </c>
      <c r="B37" s="51">
        <v>0</v>
      </c>
      <c r="C37" s="52"/>
      <c r="D37" s="51">
        <v>0</v>
      </c>
      <c r="E37" s="51">
        <f t="shared" si="0"/>
        <v>0</v>
      </c>
      <c r="F37" s="48"/>
    </row>
    <row r="38" spans="1:6" hidden="1" x14ac:dyDescent="0.3">
      <c r="A38" s="60">
        <v>46980</v>
      </c>
      <c r="B38" s="51">
        <v>0</v>
      </c>
      <c r="C38" s="52"/>
      <c r="D38" s="51">
        <v>0</v>
      </c>
      <c r="E38" s="51">
        <f t="shared" si="0"/>
        <v>0</v>
      </c>
      <c r="F38" s="48">
        <f>+E37+E38</f>
        <v>0</v>
      </c>
    </row>
    <row r="39" spans="1:6" hidden="1" x14ac:dyDescent="0.3">
      <c r="A39" s="60">
        <v>47164</v>
      </c>
      <c r="B39" s="51">
        <v>0</v>
      </c>
      <c r="C39" s="52"/>
      <c r="D39" s="51">
        <v>0</v>
      </c>
      <c r="E39" s="51">
        <f t="shared" si="0"/>
        <v>0</v>
      </c>
      <c r="F39" s="48"/>
    </row>
    <row r="40" spans="1:6" hidden="1" x14ac:dyDescent="0.3">
      <c r="A40" s="60">
        <v>47345</v>
      </c>
      <c r="B40" s="51">
        <v>0</v>
      </c>
      <c r="C40" s="52"/>
      <c r="D40" s="51">
        <v>0</v>
      </c>
      <c r="E40" s="51">
        <f t="shared" si="0"/>
        <v>0</v>
      </c>
      <c r="F40" s="48">
        <f>+E39+E40</f>
        <v>0</v>
      </c>
    </row>
    <row r="41" spans="1:6" hidden="1" x14ac:dyDescent="0.3">
      <c r="A41" s="60">
        <v>47529</v>
      </c>
      <c r="B41" s="51">
        <v>0</v>
      </c>
      <c r="C41" s="52"/>
      <c r="D41" s="51">
        <v>0</v>
      </c>
      <c r="E41" s="51">
        <f t="shared" si="0"/>
        <v>0</v>
      </c>
      <c r="F41" s="48"/>
    </row>
    <row r="42" spans="1:6" hidden="1" x14ac:dyDescent="0.3">
      <c r="A42" s="60">
        <v>47710</v>
      </c>
      <c r="B42" s="51">
        <v>0</v>
      </c>
      <c r="C42" s="52"/>
      <c r="D42" s="51">
        <v>0</v>
      </c>
      <c r="E42" s="51">
        <f t="shared" si="0"/>
        <v>0</v>
      </c>
      <c r="F42" s="48">
        <f>+E41+E42</f>
        <v>0</v>
      </c>
    </row>
    <row r="43" spans="1:6" hidden="1" x14ac:dyDescent="0.3">
      <c r="A43" s="60">
        <v>47894</v>
      </c>
      <c r="B43" s="51">
        <v>0</v>
      </c>
      <c r="C43" s="52"/>
      <c r="D43" s="51">
        <v>0</v>
      </c>
      <c r="E43" s="51">
        <f t="shared" si="0"/>
        <v>0</v>
      </c>
      <c r="F43" s="48"/>
    </row>
    <row r="44" spans="1:6" hidden="1" x14ac:dyDescent="0.3">
      <c r="A44" s="60">
        <v>48075</v>
      </c>
      <c r="B44" s="51">
        <v>0</v>
      </c>
      <c r="C44" s="52"/>
      <c r="D44" s="51">
        <v>0</v>
      </c>
      <c r="E44" s="51">
        <f t="shared" si="0"/>
        <v>0</v>
      </c>
      <c r="F44" s="48">
        <f>+E43+E44</f>
        <v>0</v>
      </c>
    </row>
    <row r="45" spans="1:6" hidden="1" x14ac:dyDescent="0.3">
      <c r="A45" s="60">
        <v>48259</v>
      </c>
      <c r="B45" s="51">
        <v>0</v>
      </c>
      <c r="C45" s="52"/>
      <c r="D45" s="51">
        <v>0</v>
      </c>
      <c r="E45" s="51">
        <f t="shared" si="0"/>
        <v>0</v>
      </c>
      <c r="F45" s="48"/>
    </row>
    <row r="46" spans="1:6" hidden="1" x14ac:dyDescent="0.3">
      <c r="A46" s="60">
        <v>48441</v>
      </c>
      <c r="B46" s="51">
        <v>0</v>
      </c>
      <c r="C46" s="52"/>
      <c r="D46" s="51">
        <v>0</v>
      </c>
      <c r="E46" s="51">
        <f t="shared" si="0"/>
        <v>0</v>
      </c>
      <c r="F46" s="48">
        <f>+E45+E46</f>
        <v>0</v>
      </c>
    </row>
    <row r="47" spans="1:6" hidden="1" x14ac:dyDescent="0.3">
      <c r="A47" s="60">
        <v>48625</v>
      </c>
      <c r="B47" s="51">
        <v>0</v>
      </c>
      <c r="C47" s="52"/>
      <c r="D47" s="51">
        <v>0</v>
      </c>
      <c r="E47" s="51">
        <f t="shared" si="0"/>
        <v>0</v>
      </c>
      <c r="F47" s="48"/>
    </row>
    <row r="48" spans="1:6" hidden="1" x14ac:dyDescent="0.3">
      <c r="A48" s="60">
        <v>48806</v>
      </c>
      <c r="B48" s="51">
        <v>0</v>
      </c>
      <c r="C48" s="52"/>
      <c r="D48" s="51">
        <v>0</v>
      </c>
      <c r="E48" s="51">
        <f t="shared" si="0"/>
        <v>0</v>
      </c>
      <c r="F48" s="48">
        <f>+E47+E48</f>
        <v>0</v>
      </c>
    </row>
    <row r="49" spans="1:10" hidden="1" x14ac:dyDescent="0.3">
      <c r="A49" s="60">
        <v>48990</v>
      </c>
      <c r="B49" s="51">
        <v>0</v>
      </c>
      <c r="C49" s="52"/>
      <c r="D49" s="51">
        <v>0</v>
      </c>
      <c r="E49" s="51">
        <f t="shared" si="0"/>
        <v>0</v>
      </c>
      <c r="F49" s="48"/>
    </row>
    <row r="50" spans="1:10" hidden="1" x14ac:dyDescent="0.3">
      <c r="A50" s="60">
        <v>49171</v>
      </c>
      <c r="B50" s="51">
        <v>0</v>
      </c>
      <c r="C50" s="52"/>
      <c r="D50" s="51">
        <v>0</v>
      </c>
      <c r="E50" s="51">
        <f t="shared" si="0"/>
        <v>0</v>
      </c>
      <c r="F50" s="48">
        <f>+E49+E50</f>
        <v>0</v>
      </c>
    </row>
    <row r="51" spans="1:10" hidden="1" x14ac:dyDescent="0.3">
      <c r="A51" s="60">
        <v>49355</v>
      </c>
      <c r="B51" s="51">
        <v>0</v>
      </c>
      <c r="C51" s="52"/>
      <c r="D51" s="51">
        <v>0</v>
      </c>
      <c r="E51" s="51">
        <f t="shared" si="0"/>
        <v>0</v>
      </c>
      <c r="F51" s="48"/>
    </row>
    <row r="52" spans="1:10" hidden="1" x14ac:dyDescent="0.3">
      <c r="A52" s="60">
        <v>49536</v>
      </c>
      <c r="B52" s="51">
        <v>0</v>
      </c>
      <c r="C52" s="52"/>
      <c r="D52" s="51">
        <v>0</v>
      </c>
      <c r="E52" s="51">
        <f t="shared" si="0"/>
        <v>0</v>
      </c>
      <c r="F52" s="48">
        <f>+E51+E52</f>
        <v>0</v>
      </c>
    </row>
    <row r="53" spans="1:10" hidden="1" x14ac:dyDescent="0.3">
      <c r="A53" s="60">
        <v>49720</v>
      </c>
      <c r="B53" s="51">
        <v>0</v>
      </c>
      <c r="C53" s="52"/>
      <c r="D53" s="51">
        <v>0</v>
      </c>
      <c r="E53" s="51">
        <f t="shared" si="0"/>
        <v>0</v>
      </c>
      <c r="F53" s="48"/>
    </row>
    <row r="54" spans="1:10" s="36" customFormat="1" ht="15" thickBot="1" x14ac:dyDescent="0.35">
      <c r="A54" s="96" t="s">
        <v>8</v>
      </c>
      <c r="B54" s="61">
        <f>SUM(B25:B28)</f>
        <v>0</v>
      </c>
      <c r="C54" s="61"/>
      <c r="D54" s="61">
        <f t="shared" ref="D54:F54" si="1">SUM(D25:D28)</f>
        <v>0</v>
      </c>
      <c r="E54" s="61">
        <f t="shared" si="1"/>
        <v>0</v>
      </c>
      <c r="F54" s="119">
        <f t="shared" si="1"/>
        <v>0</v>
      </c>
      <c r="G54" s="62"/>
      <c r="H54" s="62" t="s">
        <v>20</v>
      </c>
      <c r="I54" s="62"/>
      <c r="J54" s="62"/>
    </row>
    <row r="55" spans="1:10" ht="15" thickTop="1" x14ac:dyDescent="0.3">
      <c r="A55" s="47"/>
      <c r="B55" s="51"/>
      <c r="C55" s="52"/>
      <c r="D55" s="51"/>
      <c r="E55" s="51"/>
      <c r="F55" s="48"/>
    </row>
    <row r="56" spans="1:10" x14ac:dyDescent="0.3">
      <c r="A56" s="43"/>
      <c r="B56" s="44"/>
      <c r="C56" s="45"/>
      <c r="D56" s="44"/>
      <c r="E56" s="44"/>
      <c r="F56" s="46"/>
    </row>
    <row r="57" spans="1:10" x14ac:dyDescent="0.3">
      <c r="A57" s="63"/>
      <c r="B57" s="64"/>
      <c r="C57" s="65"/>
      <c r="D57" s="64"/>
      <c r="E57" s="64"/>
      <c r="F57" s="66"/>
    </row>
  </sheetData>
  <mergeCells count="4">
    <mergeCell ref="A3:F3"/>
    <mergeCell ref="B4:E4"/>
    <mergeCell ref="B5:E5"/>
    <mergeCell ref="B7:E7"/>
  </mergeCells>
  <printOptions horizontalCentered="1"/>
  <pageMargins left="0.7" right="0.7" top="0.75" bottom="0.75" header="0.3" footer="0.3"/>
  <pageSetup orientation="portrait" r:id="rId1"/>
  <ignoredErrors>
    <ignoredError sqref="B54:D54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57"/>
  <sheetViews>
    <sheetView zoomScaleNormal="100" workbookViewId="0">
      <selection activeCell="D28" sqref="D28"/>
    </sheetView>
  </sheetViews>
  <sheetFormatPr defaultRowHeight="14.4" x14ac:dyDescent="0.3"/>
  <cols>
    <col min="1" max="1" width="13.44140625" style="42" bestFit="1" customWidth="1"/>
    <col min="2" max="2" width="18.88671875" style="58" customWidth="1"/>
    <col min="3" max="3" width="7.88671875" style="59" bestFit="1" customWidth="1"/>
    <col min="4" max="5" width="18" style="58" customWidth="1"/>
    <col min="6" max="6" width="20.5546875" style="58" bestFit="1" customWidth="1"/>
    <col min="7" max="16" width="9.109375" style="42"/>
  </cols>
  <sheetData>
    <row r="1" spans="1:6" x14ac:dyDescent="0.3">
      <c r="A1" s="38"/>
      <c r="B1" s="39"/>
      <c r="C1" s="40"/>
      <c r="D1" s="39"/>
      <c r="E1" s="39"/>
      <c r="F1" s="41"/>
    </row>
    <row r="2" spans="1:6" x14ac:dyDescent="0.3">
      <c r="A2" s="43"/>
      <c r="B2" s="44"/>
      <c r="C2" s="45"/>
      <c r="D2" s="44"/>
      <c r="E2" s="44"/>
      <c r="F2" s="46"/>
    </row>
    <row r="3" spans="1:6" ht="22.5" customHeight="1" x14ac:dyDescent="0.3">
      <c r="A3" s="148" t="str">
        <f>+'PFC Series 2015'!A3:F3</f>
        <v>Harris County Department of Education Public Facilities Corporation</v>
      </c>
      <c r="B3" s="149"/>
      <c r="C3" s="149"/>
      <c r="D3" s="149"/>
      <c r="E3" s="149"/>
      <c r="F3" s="150"/>
    </row>
    <row r="4" spans="1:6" x14ac:dyDescent="0.3">
      <c r="A4" s="47"/>
      <c r="B4" s="151" t="s">
        <v>19</v>
      </c>
      <c r="C4" s="151"/>
      <c r="D4" s="151"/>
      <c r="E4" s="151"/>
      <c r="F4" s="48"/>
    </row>
    <row r="5" spans="1:6" ht="15" thickBot="1" x14ac:dyDescent="0.35">
      <c r="A5" s="49"/>
      <c r="B5" s="152"/>
      <c r="C5" s="152"/>
      <c r="D5" s="152"/>
      <c r="E5" s="152"/>
      <c r="F5" s="50"/>
    </row>
    <row r="6" spans="1:6" x14ac:dyDescent="0.3">
      <c r="A6" s="47"/>
      <c r="B6" s="51"/>
      <c r="C6" s="52"/>
      <c r="D6" s="51"/>
      <c r="E6" s="51"/>
      <c r="F6" s="48"/>
    </row>
    <row r="7" spans="1:6" ht="15.6" x14ac:dyDescent="0.4">
      <c r="A7" s="47"/>
      <c r="B7" s="153"/>
      <c r="C7" s="153"/>
      <c r="D7" s="153"/>
      <c r="E7" s="153"/>
      <c r="F7" s="48"/>
    </row>
    <row r="8" spans="1:6" ht="25.5" customHeight="1" x14ac:dyDescent="0.3">
      <c r="A8" s="54" t="s">
        <v>0</v>
      </c>
      <c r="B8" s="55" t="s">
        <v>1</v>
      </c>
      <c r="C8" s="56" t="s">
        <v>2</v>
      </c>
      <c r="D8" s="55" t="s">
        <v>3</v>
      </c>
      <c r="E8" s="55" t="s">
        <v>4</v>
      </c>
      <c r="F8" s="67" t="s">
        <v>5</v>
      </c>
    </row>
    <row r="9" spans="1:6" hidden="1" x14ac:dyDescent="0.3">
      <c r="A9" s="60">
        <v>41685</v>
      </c>
      <c r="B9" s="97">
        <v>0</v>
      </c>
      <c r="C9" s="52">
        <v>0</v>
      </c>
      <c r="D9" s="97">
        <v>0</v>
      </c>
      <c r="E9" s="97">
        <f>+B9+D9</f>
        <v>0</v>
      </c>
      <c r="F9" s="98">
        <v>0</v>
      </c>
    </row>
    <row r="10" spans="1:6" hidden="1" x14ac:dyDescent="0.3">
      <c r="A10" s="60">
        <v>41866</v>
      </c>
      <c r="B10" s="97">
        <v>0</v>
      </c>
      <c r="C10" s="52">
        <v>2.4E-2</v>
      </c>
      <c r="D10" s="97">
        <v>0</v>
      </c>
      <c r="E10" s="97">
        <f t="shared" ref="E10:E29" si="0">+B10+D10</f>
        <v>0</v>
      </c>
      <c r="F10" s="98">
        <f>+E9+E10</f>
        <v>0</v>
      </c>
    </row>
    <row r="11" spans="1:6" x14ac:dyDescent="0.3">
      <c r="A11" s="60">
        <v>42050</v>
      </c>
      <c r="B11" s="97">
        <v>0</v>
      </c>
      <c r="C11" s="52">
        <v>2.4E-2</v>
      </c>
      <c r="D11" s="97">
        <v>0</v>
      </c>
      <c r="E11" s="97">
        <f t="shared" si="0"/>
        <v>0</v>
      </c>
      <c r="F11" s="98">
        <v>0</v>
      </c>
    </row>
    <row r="12" spans="1:6" x14ac:dyDescent="0.3">
      <c r="A12" s="60">
        <v>42231</v>
      </c>
      <c r="B12" s="51">
        <v>0</v>
      </c>
      <c r="C12" s="52"/>
      <c r="D12" s="51">
        <v>0</v>
      </c>
      <c r="E12" s="51">
        <f t="shared" si="0"/>
        <v>0</v>
      </c>
      <c r="F12" s="48">
        <f>+E11+E12</f>
        <v>0</v>
      </c>
    </row>
    <row r="13" spans="1:6" x14ac:dyDescent="0.3">
      <c r="A13" s="60">
        <v>42415</v>
      </c>
      <c r="B13" s="51">
        <v>0</v>
      </c>
      <c r="C13" s="52">
        <v>2.4E-2</v>
      </c>
      <c r="D13" s="51">
        <v>0</v>
      </c>
      <c r="E13" s="51">
        <f t="shared" si="0"/>
        <v>0</v>
      </c>
      <c r="F13" s="48"/>
    </row>
    <row r="14" spans="1:6" x14ac:dyDescent="0.3">
      <c r="A14" s="60">
        <v>42597</v>
      </c>
      <c r="B14" s="51">
        <v>0</v>
      </c>
      <c r="C14" s="52"/>
      <c r="D14" s="51">
        <v>0</v>
      </c>
      <c r="E14" s="51">
        <f t="shared" si="0"/>
        <v>0</v>
      </c>
      <c r="F14" s="48">
        <f>+E13+E14</f>
        <v>0</v>
      </c>
    </row>
    <row r="15" spans="1:6" x14ac:dyDescent="0.3">
      <c r="A15" s="60">
        <v>42781</v>
      </c>
      <c r="B15" s="51">
        <v>0</v>
      </c>
      <c r="C15" s="52">
        <v>2.4E-2</v>
      </c>
      <c r="D15" s="51">
        <v>0</v>
      </c>
      <c r="E15" s="51">
        <f t="shared" si="0"/>
        <v>0</v>
      </c>
      <c r="F15" s="48"/>
    </row>
    <row r="16" spans="1:6" x14ac:dyDescent="0.3">
      <c r="A16" s="60">
        <v>42962</v>
      </c>
      <c r="B16" s="51">
        <v>0</v>
      </c>
      <c r="C16" s="52"/>
      <c r="D16" s="51">
        <v>0</v>
      </c>
      <c r="E16" s="51">
        <f t="shared" si="0"/>
        <v>0</v>
      </c>
      <c r="F16" s="48">
        <f>+E15+E16</f>
        <v>0</v>
      </c>
    </row>
    <row r="17" spans="1:6" x14ac:dyDescent="0.3">
      <c r="A17" s="60">
        <v>43146</v>
      </c>
      <c r="B17" s="51">
        <v>0</v>
      </c>
      <c r="C17" s="52">
        <v>2.4E-2</v>
      </c>
      <c r="D17" s="51">
        <v>0</v>
      </c>
      <c r="E17" s="51">
        <f t="shared" si="0"/>
        <v>0</v>
      </c>
      <c r="F17" s="48"/>
    </row>
    <row r="18" spans="1:6" x14ac:dyDescent="0.3">
      <c r="A18" s="60">
        <v>43327</v>
      </c>
      <c r="B18" s="51">
        <v>0</v>
      </c>
      <c r="C18" s="52"/>
      <c r="D18" s="51">
        <v>0</v>
      </c>
      <c r="E18" s="51">
        <f t="shared" si="0"/>
        <v>0</v>
      </c>
      <c r="F18" s="48">
        <f>+E17+E18</f>
        <v>0</v>
      </c>
    </row>
    <row r="19" spans="1:6" x14ac:dyDescent="0.3">
      <c r="A19" s="60">
        <v>43511</v>
      </c>
      <c r="B19" s="51">
        <v>0</v>
      </c>
      <c r="C19" s="52">
        <v>2.4E-2</v>
      </c>
      <c r="D19" s="51">
        <v>0</v>
      </c>
      <c r="E19" s="51">
        <f t="shared" si="0"/>
        <v>0</v>
      </c>
      <c r="F19" s="48"/>
    </row>
    <row r="20" spans="1:6" x14ac:dyDescent="0.3">
      <c r="A20" s="60">
        <v>43692</v>
      </c>
      <c r="B20" s="51">
        <v>0</v>
      </c>
      <c r="C20" s="52"/>
      <c r="D20" s="51">
        <v>0</v>
      </c>
      <c r="E20" s="51">
        <f t="shared" si="0"/>
        <v>0</v>
      </c>
      <c r="F20" s="48">
        <f>+E19+E20</f>
        <v>0</v>
      </c>
    </row>
    <row r="21" spans="1:6" x14ac:dyDescent="0.3">
      <c r="A21" s="60">
        <v>43876</v>
      </c>
      <c r="B21" s="51">
        <v>0</v>
      </c>
      <c r="C21" s="52">
        <v>2.4E-2</v>
      </c>
      <c r="D21" s="51">
        <v>0</v>
      </c>
      <c r="E21" s="51">
        <f t="shared" si="0"/>
        <v>0</v>
      </c>
      <c r="F21" s="48"/>
    </row>
    <row r="22" spans="1:6" x14ac:dyDescent="0.3">
      <c r="A22" s="60">
        <v>44058</v>
      </c>
      <c r="B22" s="51">
        <v>0</v>
      </c>
      <c r="C22" s="52"/>
      <c r="D22" s="51">
        <v>0</v>
      </c>
      <c r="E22" s="51">
        <f t="shared" si="0"/>
        <v>0</v>
      </c>
      <c r="F22" s="48">
        <f>+E21+E22</f>
        <v>0</v>
      </c>
    </row>
    <row r="23" spans="1:6" x14ac:dyDescent="0.3">
      <c r="A23" s="60">
        <v>44242</v>
      </c>
      <c r="B23" s="51">
        <v>0</v>
      </c>
      <c r="C23" s="52">
        <v>2.4E-2</v>
      </c>
      <c r="D23" s="51">
        <v>0</v>
      </c>
      <c r="E23" s="51">
        <f t="shared" si="0"/>
        <v>0</v>
      </c>
      <c r="F23" s="48"/>
    </row>
    <row r="24" spans="1:6" x14ac:dyDescent="0.3">
      <c r="A24" s="60">
        <v>44423</v>
      </c>
      <c r="B24" s="51">
        <v>0</v>
      </c>
      <c r="C24" s="52"/>
      <c r="D24" s="51">
        <v>0</v>
      </c>
      <c r="E24" s="51">
        <f t="shared" si="0"/>
        <v>0</v>
      </c>
      <c r="F24" s="48">
        <f>+E23+E24</f>
        <v>0</v>
      </c>
    </row>
    <row r="25" spans="1:6" x14ac:dyDescent="0.3">
      <c r="A25" s="60">
        <v>44607</v>
      </c>
      <c r="B25" s="51">
        <v>0</v>
      </c>
      <c r="C25" s="52">
        <v>2.4E-2</v>
      </c>
      <c r="D25" s="51">
        <v>0</v>
      </c>
      <c r="E25" s="51">
        <f t="shared" si="0"/>
        <v>0</v>
      </c>
      <c r="F25" s="48"/>
    </row>
    <row r="26" spans="1:6" x14ac:dyDescent="0.3">
      <c r="A26" s="60">
        <v>44788</v>
      </c>
      <c r="B26" s="51">
        <v>0</v>
      </c>
      <c r="C26" s="52"/>
      <c r="D26" s="51">
        <v>0</v>
      </c>
      <c r="E26" s="51">
        <f t="shared" si="0"/>
        <v>0</v>
      </c>
      <c r="F26" s="48">
        <f>+E25+E26</f>
        <v>0</v>
      </c>
    </row>
    <row r="27" spans="1:6" x14ac:dyDescent="0.3">
      <c r="A27" s="60">
        <v>44972</v>
      </c>
      <c r="B27" s="51">
        <v>0</v>
      </c>
      <c r="C27" s="52">
        <v>2.4E-2</v>
      </c>
      <c r="D27" s="51">
        <v>0</v>
      </c>
      <c r="E27" s="51">
        <f t="shared" si="0"/>
        <v>0</v>
      </c>
      <c r="F27" s="48"/>
    </row>
    <row r="28" spans="1:6" x14ac:dyDescent="0.3">
      <c r="A28" s="60">
        <v>45153</v>
      </c>
      <c r="B28" s="51">
        <v>0</v>
      </c>
      <c r="C28" s="52"/>
      <c r="D28" s="51">
        <v>0</v>
      </c>
      <c r="E28" s="51">
        <f t="shared" si="0"/>
        <v>0</v>
      </c>
      <c r="F28" s="48">
        <f>+E27+E28</f>
        <v>0</v>
      </c>
    </row>
    <row r="29" spans="1:6" hidden="1" x14ac:dyDescent="0.3">
      <c r="A29" s="60">
        <v>45337</v>
      </c>
      <c r="B29" s="51">
        <v>0</v>
      </c>
      <c r="C29" s="52"/>
      <c r="D29" s="51">
        <v>0</v>
      </c>
      <c r="E29" s="51">
        <f t="shared" si="0"/>
        <v>0</v>
      </c>
      <c r="F29" s="48">
        <v>0</v>
      </c>
    </row>
    <row r="30" spans="1:6" hidden="1" x14ac:dyDescent="0.3">
      <c r="A30" s="60">
        <v>45519</v>
      </c>
      <c r="B30" s="51">
        <v>0</v>
      </c>
      <c r="C30" s="51">
        <v>0</v>
      </c>
      <c r="D30" s="51">
        <v>0</v>
      </c>
      <c r="E30" s="51">
        <v>0</v>
      </c>
      <c r="F30" s="51">
        <v>0</v>
      </c>
    </row>
    <row r="31" spans="1:6" hidden="1" x14ac:dyDescent="0.3">
      <c r="A31" s="60">
        <v>45703</v>
      </c>
      <c r="B31" s="51">
        <v>0</v>
      </c>
      <c r="C31" s="51">
        <v>0</v>
      </c>
      <c r="D31" s="51">
        <v>0</v>
      </c>
      <c r="E31" s="51">
        <v>0</v>
      </c>
      <c r="F31" s="51">
        <v>0</v>
      </c>
    </row>
    <row r="32" spans="1:6" hidden="1" x14ac:dyDescent="0.3">
      <c r="A32" s="60">
        <v>45884</v>
      </c>
      <c r="B32" s="51">
        <v>0</v>
      </c>
      <c r="C32" s="51">
        <v>0</v>
      </c>
      <c r="D32" s="51">
        <v>0</v>
      </c>
      <c r="E32" s="51">
        <v>0</v>
      </c>
      <c r="F32" s="51">
        <v>0</v>
      </c>
    </row>
    <row r="33" spans="1:6" hidden="1" x14ac:dyDescent="0.3">
      <c r="A33" s="60">
        <v>46068</v>
      </c>
      <c r="B33" s="51">
        <v>0</v>
      </c>
      <c r="C33" s="51">
        <v>0</v>
      </c>
      <c r="D33" s="51">
        <v>0</v>
      </c>
      <c r="E33" s="51">
        <v>0</v>
      </c>
      <c r="F33" s="51">
        <v>0</v>
      </c>
    </row>
    <row r="34" spans="1:6" hidden="1" x14ac:dyDescent="0.3">
      <c r="A34" s="60">
        <v>46249</v>
      </c>
      <c r="B34" s="51">
        <v>0</v>
      </c>
      <c r="C34" s="51">
        <v>0</v>
      </c>
      <c r="D34" s="51">
        <v>0</v>
      </c>
      <c r="E34" s="51">
        <v>0</v>
      </c>
      <c r="F34" s="51">
        <v>0</v>
      </c>
    </row>
    <row r="35" spans="1:6" hidden="1" x14ac:dyDescent="0.3">
      <c r="A35" s="60">
        <v>46433</v>
      </c>
      <c r="B35" s="51">
        <v>0</v>
      </c>
      <c r="C35" s="51">
        <v>0</v>
      </c>
      <c r="D35" s="51">
        <v>0</v>
      </c>
      <c r="E35" s="51">
        <v>0</v>
      </c>
      <c r="F35" s="51">
        <v>0</v>
      </c>
    </row>
    <row r="36" spans="1:6" hidden="1" x14ac:dyDescent="0.3">
      <c r="A36" s="60">
        <v>46614</v>
      </c>
      <c r="B36" s="51">
        <v>0</v>
      </c>
      <c r="C36" s="51">
        <v>0</v>
      </c>
      <c r="D36" s="51">
        <v>0</v>
      </c>
      <c r="E36" s="51">
        <v>0</v>
      </c>
      <c r="F36" s="51">
        <v>0</v>
      </c>
    </row>
    <row r="37" spans="1:6" hidden="1" x14ac:dyDescent="0.3">
      <c r="A37" s="60">
        <v>46798</v>
      </c>
      <c r="B37" s="51">
        <v>0</v>
      </c>
      <c r="C37" s="51">
        <v>0</v>
      </c>
      <c r="D37" s="51">
        <v>0</v>
      </c>
      <c r="E37" s="51">
        <v>0</v>
      </c>
      <c r="F37" s="51">
        <v>0</v>
      </c>
    </row>
    <row r="38" spans="1:6" hidden="1" x14ac:dyDescent="0.3">
      <c r="A38" s="60">
        <v>46980</v>
      </c>
      <c r="B38" s="51">
        <v>0</v>
      </c>
      <c r="C38" s="51">
        <v>0</v>
      </c>
      <c r="D38" s="51">
        <v>0</v>
      </c>
      <c r="E38" s="51">
        <v>0</v>
      </c>
      <c r="F38" s="51">
        <v>0</v>
      </c>
    </row>
    <row r="39" spans="1:6" hidden="1" x14ac:dyDescent="0.3">
      <c r="A39" s="60">
        <v>47164</v>
      </c>
      <c r="B39" s="51">
        <v>0</v>
      </c>
      <c r="C39" s="52"/>
      <c r="D39" s="51"/>
      <c r="E39" s="51"/>
      <c r="F39" s="48"/>
    </row>
    <row r="40" spans="1:6" hidden="1" x14ac:dyDescent="0.3">
      <c r="A40" s="60">
        <v>47345</v>
      </c>
      <c r="B40" s="51"/>
      <c r="C40" s="52"/>
      <c r="D40" s="51"/>
      <c r="E40" s="51"/>
      <c r="F40" s="48"/>
    </row>
    <row r="41" spans="1:6" hidden="1" x14ac:dyDescent="0.3">
      <c r="A41" s="60">
        <v>47529</v>
      </c>
      <c r="B41" s="51"/>
      <c r="C41" s="52"/>
      <c r="D41" s="51"/>
      <c r="E41" s="51"/>
      <c r="F41" s="48"/>
    </row>
    <row r="42" spans="1:6" hidden="1" x14ac:dyDescent="0.3">
      <c r="A42" s="60">
        <v>47710</v>
      </c>
      <c r="B42" s="51"/>
      <c r="C42" s="52"/>
      <c r="D42" s="51"/>
      <c r="E42" s="51"/>
      <c r="F42" s="48"/>
    </row>
    <row r="43" spans="1:6" hidden="1" x14ac:dyDescent="0.3">
      <c r="A43" s="60">
        <v>47894</v>
      </c>
      <c r="B43" s="51"/>
      <c r="C43" s="52"/>
      <c r="D43" s="51"/>
      <c r="E43" s="51"/>
      <c r="F43" s="48"/>
    </row>
    <row r="44" spans="1:6" hidden="1" x14ac:dyDescent="0.3">
      <c r="A44" s="60">
        <v>48075</v>
      </c>
      <c r="B44" s="51"/>
      <c r="C44" s="52"/>
      <c r="D44" s="51"/>
      <c r="E44" s="51"/>
      <c r="F44" s="48"/>
    </row>
    <row r="45" spans="1:6" hidden="1" x14ac:dyDescent="0.3">
      <c r="A45" s="60">
        <v>48259</v>
      </c>
      <c r="B45" s="51"/>
      <c r="C45" s="52"/>
      <c r="D45" s="51">
        <v>0</v>
      </c>
      <c r="E45" s="51">
        <v>0</v>
      </c>
      <c r="F45" s="48"/>
    </row>
    <row r="46" spans="1:6" ht="15" hidden="1" customHeight="1" x14ac:dyDescent="0.3">
      <c r="A46" s="60"/>
      <c r="B46" s="51"/>
      <c r="C46" s="52"/>
      <c r="D46" s="51"/>
      <c r="E46" s="51"/>
      <c r="F46" s="48"/>
    </row>
    <row r="47" spans="1:6" ht="15" hidden="1" customHeight="1" x14ac:dyDescent="0.3">
      <c r="A47" s="60"/>
      <c r="B47" s="51"/>
      <c r="C47" s="52"/>
      <c r="D47" s="51"/>
      <c r="E47" s="51"/>
      <c r="F47" s="48"/>
    </row>
    <row r="48" spans="1:6" ht="15" hidden="1" customHeight="1" x14ac:dyDescent="0.3">
      <c r="A48" s="60"/>
      <c r="B48" s="51"/>
      <c r="C48" s="52"/>
      <c r="D48" s="51"/>
      <c r="E48" s="51"/>
      <c r="F48" s="48"/>
    </row>
    <row r="49" spans="1:6" ht="15" hidden="1" customHeight="1" x14ac:dyDescent="0.3">
      <c r="A49" s="60"/>
      <c r="B49" s="51"/>
      <c r="C49" s="52"/>
      <c r="D49" s="51"/>
      <c r="E49" s="51"/>
      <c r="F49" s="48"/>
    </row>
    <row r="50" spans="1:6" ht="15" hidden="1" customHeight="1" x14ac:dyDescent="0.3">
      <c r="A50" s="60"/>
      <c r="B50" s="51"/>
      <c r="C50" s="52"/>
      <c r="D50" s="51"/>
      <c r="E50" s="51"/>
      <c r="F50" s="48"/>
    </row>
    <row r="51" spans="1:6" ht="15" hidden="1" customHeight="1" x14ac:dyDescent="0.3">
      <c r="A51" s="60"/>
      <c r="B51" s="51"/>
      <c r="C51" s="52"/>
      <c r="D51" s="51"/>
      <c r="E51" s="51"/>
      <c r="F51" s="48"/>
    </row>
    <row r="52" spans="1:6" ht="15" hidden="1" customHeight="1" x14ac:dyDescent="0.3">
      <c r="A52" s="60"/>
      <c r="B52" s="51"/>
      <c r="C52" s="52"/>
      <c r="D52" s="51"/>
      <c r="E52" s="51"/>
      <c r="F52" s="48"/>
    </row>
    <row r="53" spans="1:6" ht="15" hidden="1" customHeight="1" x14ac:dyDescent="0.3">
      <c r="A53" s="60"/>
      <c r="B53" s="51">
        <v>0</v>
      </c>
      <c r="C53" s="52"/>
      <c r="D53" s="51"/>
      <c r="E53" s="51"/>
      <c r="F53" s="48"/>
    </row>
    <row r="54" spans="1:6" ht="15" thickBot="1" x14ac:dyDescent="0.35">
      <c r="A54" s="68" t="s">
        <v>8</v>
      </c>
      <c r="B54" s="69">
        <f>SUM(B9:B45)</f>
        <v>0</v>
      </c>
      <c r="C54" s="70"/>
      <c r="D54" s="69">
        <f>SUM(D9:D45)</f>
        <v>0</v>
      </c>
      <c r="E54" s="69">
        <f>SUM(E9:E45)</f>
        <v>0</v>
      </c>
      <c r="F54" s="71">
        <f>SUM(F9:F45)</f>
        <v>0</v>
      </c>
    </row>
    <row r="55" spans="1:6" ht="15" thickTop="1" x14ac:dyDescent="0.3">
      <c r="A55" s="47"/>
      <c r="B55" s="51"/>
      <c r="C55" s="52"/>
      <c r="D55" s="51"/>
      <c r="E55" s="51"/>
      <c r="F55" s="48"/>
    </row>
    <row r="56" spans="1:6" x14ac:dyDescent="0.3">
      <c r="A56" s="43"/>
      <c r="B56" s="44"/>
      <c r="C56" s="45"/>
      <c r="D56" s="44"/>
      <c r="E56" s="44"/>
      <c r="F56" s="46"/>
    </row>
    <row r="57" spans="1:6" x14ac:dyDescent="0.3">
      <c r="A57" s="63"/>
      <c r="B57" s="64"/>
      <c r="C57" s="65"/>
      <c r="D57" s="64"/>
      <c r="E57" s="64"/>
      <c r="F57" s="66"/>
    </row>
  </sheetData>
  <mergeCells count="4">
    <mergeCell ref="A3:F3"/>
    <mergeCell ref="B4:E4"/>
    <mergeCell ref="B5:E5"/>
    <mergeCell ref="B7:E7"/>
  </mergeCells>
  <printOptions horizontalCentered="1"/>
  <pageMargins left="0.25" right="0.25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  <pageSetUpPr fitToPage="1"/>
  </sheetPr>
  <dimension ref="A1:J57"/>
  <sheetViews>
    <sheetView zoomScaleNormal="100" workbookViewId="0">
      <selection activeCell="F30" sqref="F30"/>
    </sheetView>
  </sheetViews>
  <sheetFormatPr defaultRowHeight="14.4" x14ac:dyDescent="0.3"/>
  <cols>
    <col min="1" max="1" width="13.5546875" style="42" bestFit="1" customWidth="1"/>
    <col min="2" max="2" width="15.6640625" style="58" bestFit="1" customWidth="1"/>
    <col min="3" max="3" width="8.33203125" style="59" bestFit="1" customWidth="1"/>
    <col min="4" max="5" width="15.6640625" style="58" bestFit="1" customWidth="1"/>
    <col min="6" max="6" width="15.44140625" style="58" customWidth="1"/>
    <col min="7" max="10" width="9.109375" style="42"/>
  </cols>
  <sheetData>
    <row r="1" spans="1:10" x14ac:dyDescent="0.3">
      <c r="A1" s="38"/>
      <c r="B1" s="39"/>
      <c r="C1" s="40"/>
      <c r="D1" s="39"/>
      <c r="E1" s="39"/>
      <c r="F1" s="41"/>
    </row>
    <row r="2" spans="1:10" x14ac:dyDescent="0.3">
      <c r="A2" s="43"/>
      <c r="B2" s="44"/>
      <c r="C2" s="45"/>
      <c r="D2" s="44"/>
      <c r="E2" s="44"/>
      <c r="F2" s="46"/>
    </row>
    <row r="3" spans="1:10" x14ac:dyDescent="0.3">
      <c r="A3" s="148" t="s">
        <v>17</v>
      </c>
      <c r="B3" s="149"/>
      <c r="C3" s="149"/>
      <c r="D3" s="149"/>
      <c r="E3" s="149"/>
      <c r="F3" s="150"/>
    </row>
    <row r="4" spans="1:10" x14ac:dyDescent="0.3">
      <c r="A4" s="47"/>
      <c r="B4" s="151" t="s">
        <v>31</v>
      </c>
      <c r="C4" s="151"/>
      <c r="D4" s="151"/>
      <c r="E4" s="151"/>
      <c r="F4" s="48"/>
    </row>
    <row r="5" spans="1:10" ht="15" thickBot="1" x14ac:dyDescent="0.35">
      <c r="A5" s="49"/>
      <c r="B5" s="152"/>
      <c r="C5" s="152"/>
      <c r="D5" s="152"/>
      <c r="E5" s="152"/>
      <c r="F5" s="50"/>
    </row>
    <row r="6" spans="1:10" x14ac:dyDescent="0.3">
      <c r="A6" s="47"/>
      <c r="B6" s="51"/>
      <c r="C6" s="52"/>
      <c r="D6" s="51"/>
      <c r="E6" s="51"/>
      <c r="F6" s="48"/>
      <c r="J6" s="53"/>
    </row>
    <row r="7" spans="1:10" x14ac:dyDescent="0.3">
      <c r="A7" s="47"/>
      <c r="B7" s="151"/>
      <c r="C7" s="151"/>
      <c r="D7" s="151"/>
      <c r="E7" s="151"/>
      <c r="F7" s="48"/>
      <c r="J7" s="53"/>
    </row>
    <row r="8" spans="1:10" x14ac:dyDescent="0.3">
      <c r="A8" s="54" t="s">
        <v>6</v>
      </c>
      <c r="B8" s="55" t="s">
        <v>1</v>
      </c>
      <c r="C8" s="56" t="s">
        <v>2</v>
      </c>
      <c r="D8" s="55" t="s">
        <v>3</v>
      </c>
      <c r="E8" s="55" t="s">
        <v>4</v>
      </c>
      <c r="F8" s="57" t="s">
        <v>7</v>
      </c>
    </row>
    <row r="9" spans="1:10" hidden="1" x14ac:dyDescent="0.3">
      <c r="A9" s="60">
        <v>41685</v>
      </c>
      <c r="B9" s="97">
        <v>0</v>
      </c>
      <c r="C9" s="52"/>
      <c r="D9" s="97">
        <v>0</v>
      </c>
      <c r="E9" s="97">
        <f>+D9+B9</f>
        <v>0</v>
      </c>
      <c r="F9" s="99">
        <v>0</v>
      </c>
    </row>
    <row r="10" spans="1:10" hidden="1" x14ac:dyDescent="0.3">
      <c r="A10" s="60">
        <v>41866</v>
      </c>
      <c r="B10" s="97">
        <v>0</v>
      </c>
      <c r="C10" s="97"/>
      <c r="D10" s="97">
        <v>0</v>
      </c>
      <c r="E10" s="97">
        <f>+B10+D10</f>
        <v>0</v>
      </c>
      <c r="F10" s="98">
        <f>+E9+E10</f>
        <v>0</v>
      </c>
      <c r="I10" s="53"/>
    </row>
    <row r="11" spans="1:10" ht="14.4" hidden="1" customHeight="1" x14ac:dyDescent="0.3">
      <c r="A11" s="60">
        <v>42050</v>
      </c>
      <c r="B11" s="97">
        <v>1310000</v>
      </c>
      <c r="C11" s="52">
        <v>4.1250000000000002E-2</v>
      </c>
      <c r="D11" s="97">
        <v>9357.4541666669993</v>
      </c>
      <c r="E11" s="97">
        <f t="shared" ref="E11:E53" si="0">+B11+D11</f>
        <v>1319357.4541666671</v>
      </c>
      <c r="F11" s="98">
        <v>0</v>
      </c>
      <c r="I11" s="53"/>
    </row>
    <row r="12" spans="1:10" hidden="1" x14ac:dyDescent="0.3">
      <c r="A12" s="60">
        <v>42231</v>
      </c>
      <c r="B12" s="51">
        <v>0</v>
      </c>
      <c r="C12" s="52"/>
      <c r="D12" s="51">
        <v>29891.75</v>
      </c>
      <c r="E12" s="51">
        <f t="shared" si="0"/>
        <v>29891.75</v>
      </c>
      <c r="F12" s="48">
        <f>+E11+E12</f>
        <v>1349249.2041666671</v>
      </c>
      <c r="I12" s="53" t="s">
        <v>20</v>
      </c>
    </row>
    <row r="13" spans="1:10" hidden="1" x14ac:dyDescent="0.3">
      <c r="A13" s="60">
        <v>42415</v>
      </c>
      <c r="B13" s="97">
        <v>415000</v>
      </c>
      <c r="C13" s="52">
        <v>5.2499999999999998E-2</v>
      </c>
      <c r="D13" s="97">
        <v>29891.75</v>
      </c>
      <c r="E13" s="97">
        <f t="shared" si="0"/>
        <v>444891.75</v>
      </c>
      <c r="F13" s="98"/>
      <c r="I13" s="53"/>
    </row>
    <row r="14" spans="1:10" hidden="1" x14ac:dyDescent="0.3">
      <c r="A14" s="60">
        <v>42597</v>
      </c>
      <c r="B14" s="51">
        <v>0</v>
      </c>
      <c r="C14" s="52"/>
      <c r="D14" s="51">
        <v>25679.5</v>
      </c>
      <c r="E14" s="51">
        <f t="shared" si="0"/>
        <v>25679.5</v>
      </c>
      <c r="F14" s="48">
        <f>+E13+E14</f>
        <v>470571.25</v>
      </c>
      <c r="I14" s="53"/>
    </row>
    <row r="15" spans="1:10" hidden="1" x14ac:dyDescent="0.3">
      <c r="A15" s="60">
        <v>42781</v>
      </c>
      <c r="B15" s="97">
        <v>0</v>
      </c>
      <c r="C15" s="52"/>
      <c r="D15" s="97">
        <v>33646.67</v>
      </c>
      <c r="E15" s="97">
        <f t="shared" si="0"/>
        <v>33646.67</v>
      </c>
      <c r="F15" s="48"/>
      <c r="I15" s="53"/>
    </row>
    <row r="16" spans="1:10" hidden="1" x14ac:dyDescent="0.3">
      <c r="A16" s="60">
        <v>42962</v>
      </c>
      <c r="B16" s="51">
        <v>650000</v>
      </c>
      <c r="C16" s="52">
        <v>1.6799999999999999E-2</v>
      </c>
      <c r="D16" s="51">
        <v>58800</v>
      </c>
      <c r="E16" s="51">
        <f t="shared" si="0"/>
        <v>708800</v>
      </c>
      <c r="F16" s="48">
        <f>+E15+E16</f>
        <v>742446.67</v>
      </c>
      <c r="I16" s="53"/>
    </row>
    <row r="17" spans="1:9" hidden="1" x14ac:dyDescent="0.3">
      <c r="A17" s="60">
        <v>43146</v>
      </c>
      <c r="B17" s="51">
        <v>660000</v>
      </c>
      <c r="C17" s="52">
        <v>1.6799999999999999E-2</v>
      </c>
      <c r="D17" s="51">
        <v>53340</v>
      </c>
      <c r="E17" s="51">
        <f t="shared" si="0"/>
        <v>713340</v>
      </c>
      <c r="F17" s="48"/>
      <c r="I17" s="53"/>
    </row>
    <row r="18" spans="1:9" hidden="1" x14ac:dyDescent="0.3">
      <c r="A18" s="60">
        <v>43327</v>
      </c>
      <c r="B18" s="51">
        <v>0</v>
      </c>
      <c r="C18" s="52"/>
      <c r="D18" s="51">
        <v>47796</v>
      </c>
      <c r="E18" s="51">
        <f t="shared" si="0"/>
        <v>47796</v>
      </c>
      <c r="F18" s="48">
        <f>+E17+E18</f>
        <v>761136</v>
      </c>
      <c r="I18" s="53"/>
    </row>
    <row r="19" spans="1:9" hidden="1" x14ac:dyDescent="0.3">
      <c r="A19" s="60">
        <v>43511</v>
      </c>
      <c r="B19" s="51">
        <v>675000</v>
      </c>
      <c r="C19" s="52">
        <v>1.6799999999999999E-2</v>
      </c>
      <c r="D19" s="51">
        <v>47796</v>
      </c>
      <c r="E19" s="51">
        <f t="shared" si="0"/>
        <v>722796</v>
      </c>
      <c r="F19" s="48"/>
      <c r="I19" s="53"/>
    </row>
    <row r="20" spans="1:9" hidden="1" x14ac:dyDescent="0.3">
      <c r="A20" s="60">
        <v>43692</v>
      </c>
      <c r="B20" s="51">
        <v>0</v>
      </c>
      <c r="C20" s="52"/>
      <c r="D20" s="51">
        <v>42126</v>
      </c>
      <c r="E20" s="51">
        <f t="shared" si="0"/>
        <v>42126</v>
      </c>
      <c r="F20" s="48">
        <f>+E19+E20</f>
        <v>764922</v>
      </c>
      <c r="I20" s="53"/>
    </row>
    <row r="21" spans="1:9" hidden="1" x14ac:dyDescent="0.3">
      <c r="A21" s="60">
        <v>43876</v>
      </c>
      <c r="B21" s="51">
        <v>0</v>
      </c>
      <c r="C21" s="52">
        <v>1.6799999999999999E-2</v>
      </c>
      <c r="D21" s="51">
        <v>0</v>
      </c>
      <c r="E21" s="51">
        <f t="shared" si="0"/>
        <v>0</v>
      </c>
      <c r="F21" s="48"/>
      <c r="I21" s="53"/>
    </row>
    <row r="22" spans="1:9" hidden="1" x14ac:dyDescent="0.3">
      <c r="A22" s="60">
        <v>44058</v>
      </c>
      <c r="B22" s="51">
        <v>0</v>
      </c>
      <c r="C22" s="52"/>
      <c r="D22" s="51">
        <v>0</v>
      </c>
      <c r="E22" s="51">
        <f t="shared" si="0"/>
        <v>0</v>
      </c>
      <c r="F22" s="48">
        <f>+E21+E22</f>
        <v>0</v>
      </c>
      <c r="I22" s="53"/>
    </row>
    <row r="23" spans="1:9" hidden="1" x14ac:dyDescent="0.3">
      <c r="A23" s="60">
        <v>44242</v>
      </c>
      <c r="B23" s="97">
        <v>700000</v>
      </c>
      <c r="C23" s="52">
        <v>1.6799999999999999E-2</v>
      </c>
      <c r="D23" s="97">
        <v>36372</v>
      </c>
      <c r="E23" s="97">
        <f t="shared" si="0"/>
        <v>736372</v>
      </c>
      <c r="F23" s="98">
        <v>0</v>
      </c>
      <c r="I23" s="53"/>
    </row>
    <row r="24" spans="1:9" hidden="1" x14ac:dyDescent="0.3">
      <c r="A24" s="60">
        <v>44423</v>
      </c>
      <c r="B24" s="51">
        <v>0</v>
      </c>
      <c r="C24" s="52"/>
      <c r="D24" s="51">
        <v>30492</v>
      </c>
      <c r="E24" s="51">
        <f t="shared" si="0"/>
        <v>30492</v>
      </c>
      <c r="F24" s="48">
        <f>+E23+E24</f>
        <v>766864</v>
      </c>
      <c r="I24" s="53"/>
    </row>
    <row r="25" spans="1:9" hidden="1" x14ac:dyDescent="0.3">
      <c r="A25" s="60">
        <v>44607</v>
      </c>
      <c r="B25" s="97">
        <v>0</v>
      </c>
      <c r="C25" s="52">
        <v>1.6799999999999999E-2</v>
      </c>
      <c r="D25" s="97">
        <v>0</v>
      </c>
      <c r="E25" s="97">
        <f t="shared" si="0"/>
        <v>0</v>
      </c>
      <c r="F25" s="98">
        <v>0</v>
      </c>
      <c r="I25" s="53"/>
    </row>
    <row r="26" spans="1:9" hidden="1" x14ac:dyDescent="0.3">
      <c r="A26" s="60">
        <v>44788</v>
      </c>
      <c r="B26" s="51">
        <v>0</v>
      </c>
      <c r="C26" s="52"/>
      <c r="D26" s="51">
        <v>0</v>
      </c>
      <c r="E26" s="51">
        <f t="shared" si="0"/>
        <v>0</v>
      </c>
      <c r="F26" s="48">
        <f>+E25+E26</f>
        <v>0</v>
      </c>
    </row>
    <row r="27" spans="1:9" hidden="1" x14ac:dyDescent="0.3">
      <c r="A27" s="60">
        <v>44972</v>
      </c>
      <c r="B27" s="97">
        <v>0</v>
      </c>
      <c r="C27" s="52">
        <v>1.6799999999999999E-2</v>
      </c>
      <c r="D27" s="97">
        <v>0</v>
      </c>
      <c r="E27" s="97">
        <f t="shared" si="0"/>
        <v>0</v>
      </c>
      <c r="F27" s="98">
        <v>0</v>
      </c>
    </row>
    <row r="28" spans="1:9" hidden="1" x14ac:dyDescent="0.3">
      <c r="A28" s="60">
        <v>45153</v>
      </c>
      <c r="B28" s="51">
        <v>0</v>
      </c>
      <c r="C28" s="52"/>
      <c r="D28" s="51">
        <v>0</v>
      </c>
      <c r="E28" s="51">
        <f t="shared" si="0"/>
        <v>0</v>
      </c>
      <c r="F28" s="48">
        <f>+E27+E28</f>
        <v>0</v>
      </c>
    </row>
    <row r="29" spans="1:9" x14ac:dyDescent="0.3">
      <c r="A29" s="60">
        <v>45337</v>
      </c>
      <c r="B29" s="97">
        <v>720000</v>
      </c>
      <c r="C29" s="52">
        <v>1.6799999999999999E-2</v>
      </c>
      <c r="D29" s="97">
        <v>18480</v>
      </c>
      <c r="E29" s="97">
        <f t="shared" si="0"/>
        <v>738480</v>
      </c>
      <c r="F29" s="98">
        <v>0</v>
      </c>
    </row>
    <row r="30" spans="1:9" x14ac:dyDescent="0.3">
      <c r="A30" s="60">
        <v>45519</v>
      </c>
      <c r="B30" s="51">
        <v>0</v>
      </c>
      <c r="C30" s="52"/>
      <c r="D30" s="51">
        <v>12432</v>
      </c>
      <c r="E30" s="51">
        <f t="shared" si="0"/>
        <v>12432</v>
      </c>
      <c r="F30" s="48">
        <f>+E29+E30</f>
        <v>750912</v>
      </c>
    </row>
    <row r="31" spans="1:9" x14ac:dyDescent="0.3">
      <c r="A31" s="60">
        <v>45703</v>
      </c>
      <c r="B31" s="51">
        <v>740000</v>
      </c>
      <c r="C31" s="52">
        <v>1.6799999999999999E-2</v>
      </c>
      <c r="D31" s="51">
        <v>12432</v>
      </c>
      <c r="E31" s="51">
        <f t="shared" si="0"/>
        <v>752432</v>
      </c>
      <c r="F31" s="48"/>
    </row>
    <row r="32" spans="1:9" x14ac:dyDescent="0.3">
      <c r="A32" s="60">
        <v>45884</v>
      </c>
      <c r="B32" s="51">
        <v>0</v>
      </c>
      <c r="C32" s="52"/>
      <c r="D32" s="51">
        <v>6216</v>
      </c>
      <c r="E32" s="51">
        <f t="shared" si="0"/>
        <v>6216</v>
      </c>
      <c r="F32" s="48">
        <f>+E31+E32</f>
        <v>758648</v>
      </c>
    </row>
    <row r="33" spans="1:6" x14ac:dyDescent="0.3">
      <c r="A33" s="60">
        <v>46068</v>
      </c>
      <c r="B33" s="51">
        <v>740000</v>
      </c>
      <c r="C33" s="52">
        <v>1.6799999999999999E-2</v>
      </c>
      <c r="D33" s="51">
        <v>6216</v>
      </c>
      <c r="E33" s="51">
        <f t="shared" si="0"/>
        <v>746216</v>
      </c>
      <c r="F33" s="48"/>
    </row>
    <row r="34" spans="1:6" x14ac:dyDescent="0.3">
      <c r="A34" s="60">
        <v>46249</v>
      </c>
      <c r="B34" s="51">
        <v>0</v>
      </c>
      <c r="C34" s="52"/>
      <c r="D34" s="51">
        <v>0</v>
      </c>
      <c r="E34" s="51">
        <f t="shared" si="0"/>
        <v>0</v>
      </c>
      <c r="F34" s="48">
        <f>+E33+E34</f>
        <v>746216</v>
      </c>
    </row>
    <row r="35" spans="1:6" hidden="1" x14ac:dyDescent="0.3">
      <c r="A35" s="60">
        <v>46433</v>
      </c>
      <c r="B35" s="51">
        <v>0</v>
      </c>
      <c r="C35" s="52"/>
      <c r="D35" s="51">
        <v>0</v>
      </c>
      <c r="E35" s="51">
        <f t="shared" si="0"/>
        <v>0</v>
      </c>
      <c r="F35" s="48"/>
    </row>
    <row r="36" spans="1:6" hidden="1" x14ac:dyDescent="0.3">
      <c r="A36" s="60">
        <v>46614</v>
      </c>
      <c r="B36" s="51">
        <v>0</v>
      </c>
      <c r="C36" s="52"/>
      <c r="D36" s="51">
        <v>0</v>
      </c>
      <c r="E36" s="51">
        <f t="shared" si="0"/>
        <v>0</v>
      </c>
      <c r="F36" s="48">
        <f>+E35+E36</f>
        <v>0</v>
      </c>
    </row>
    <row r="37" spans="1:6" hidden="1" x14ac:dyDescent="0.3">
      <c r="A37" s="60">
        <v>46798</v>
      </c>
      <c r="B37" s="51">
        <v>0</v>
      </c>
      <c r="C37" s="52"/>
      <c r="D37" s="51">
        <v>0</v>
      </c>
      <c r="E37" s="51">
        <f t="shared" si="0"/>
        <v>0</v>
      </c>
      <c r="F37" s="48"/>
    </row>
    <row r="38" spans="1:6" hidden="1" x14ac:dyDescent="0.3">
      <c r="A38" s="60">
        <v>46980</v>
      </c>
      <c r="B38" s="51">
        <v>0</v>
      </c>
      <c r="C38" s="52"/>
      <c r="D38" s="51">
        <v>0</v>
      </c>
      <c r="E38" s="51">
        <f t="shared" si="0"/>
        <v>0</v>
      </c>
      <c r="F38" s="48">
        <f>+E37+E38</f>
        <v>0</v>
      </c>
    </row>
    <row r="39" spans="1:6" hidden="1" x14ac:dyDescent="0.3">
      <c r="A39" s="60">
        <v>47164</v>
      </c>
      <c r="B39" s="51">
        <v>0</v>
      </c>
      <c r="C39" s="52"/>
      <c r="D39" s="51">
        <v>0</v>
      </c>
      <c r="E39" s="51">
        <f t="shared" si="0"/>
        <v>0</v>
      </c>
      <c r="F39" s="48"/>
    </row>
    <row r="40" spans="1:6" hidden="1" x14ac:dyDescent="0.3">
      <c r="A40" s="60">
        <v>47345</v>
      </c>
      <c r="B40" s="51">
        <v>0</v>
      </c>
      <c r="C40" s="52"/>
      <c r="D40" s="51">
        <v>0</v>
      </c>
      <c r="E40" s="51">
        <f t="shared" si="0"/>
        <v>0</v>
      </c>
      <c r="F40" s="48">
        <f>+E39+E40</f>
        <v>0</v>
      </c>
    </row>
    <row r="41" spans="1:6" hidden="1" x14ac:dyDescent="0.3">
      <c r="A41" s="60">
        <v>47529</v>
      </c>
      <c r="B41" s="51">
        <v>0</v>
      </c>
      <c r="C41" s="52"/>
      <c r="D41" s="51">
        <v>0</v>
      </c>
      <c r="E41" s="51">
        <f t="shared" si="0"/>
        <v>0</v>
      </c>
      <c r="F41" s="48"/>
    </row>
    <row r="42" spans="1:6" hidden="1" x14ac:dyDescent="0.3">
      <c r="A42" s="60">
        <v>47710</v>
      </c>
      <c r="B42" s="51">
        <v>0</v>
      </c>
      <c r="C42" s="52"/>
      <c r="D42" s="51">
        <v>0</v>
      </c>
      <c r="E42" s="51">
        <f t="shared" si="0"/>
        <v>0</v>
      </c>
      <c r="F42" s="48">
        <f>+E41+E42</f>
        <v>0</v>
      </c>
    </row>
    <row r="43" spans="1:6" hidden="1" x14ac:dyDescent="0.3">
      <c r="A43" s="60">
        <v>47894</v>
      </c>
      <c r="B43" s="51">
        <v>0</v>
      </c>
      <c r="C43" s="52"/>
      <c r="D43" s="51">
        <v>0</v>
      </c>
      <c r="E43" s="51">
        <f t="shared" si="0"/>
        <v>0</v>
      </c>
      <c r="F43" s="48"/>
    </row>
    <row r="44" spans="1:6" hidden="1" x14ac:dyDescent="0.3">
      <c r="A44" s="60">
        <v>48075</v>
      </c>
      <c r="B44" s="51">
        <v>0</v>
      </c>
      <c r="C44" s="52"/>
      <c r="D44" s="51">
        <v>0</v>
      </c>
      <c r="E44" s="51">
        <f t="shared" si="0"/>
        <v>0</v>
      </c>
      <c r="F44" s="48">
        <f>+E43+E44</f>
        <v>0</v>
      </c>
    </row>
    <row r="45" spans="1:6" hidden="1" x14ac:dyDescent="0.3">
      <c r="A45" s="60">
        <v>48259</v>
      </c>
      <c r="B45" s="51">
        <v>0</v>
      </c>
      <c r="C45" s="52"/>
      <c r="D45" s="51">
        <v>0</v>
      </c>
      <c r="E45" s="51">
        <f t="shared" si="0"/>
        <v>0</v>
      </c>
      <c r="F45" s="48"/>
    </row>
    <row r="46" spans="1:6" hidden="1" x14ac:dyDescent="0.3">
      <c r="A46" s="60">
        <v>48441</v>
      </c>
      <c r="B46" s="51">
        <v>0</v>
      </c>
      <c r="C46" s="52"/>
      <c r="D46" s="51">
        <v>0</v>
      </c>
      <c r="E46" s="51">
        <f t="shared" si="0"/>
        <v>0</v>
      </c>
      <c r="F46" s="48">
        <f>+E45+E46</f>
        <v>0</v>
      </c>
    </row>
    <row r="47" spans="1:6" hidden="1" x14ac:dyDescent="0.3">
      <c r="A47" s="60">
        <v>48625</v>
      </c>
      <c r="B47" s="51">
        <v>0</v>
      </c>
      <c r="C47" s="52"/>
      <c r="D47" s="51">
        <v>0</v>
      </c>
      <c r="E47" s="51">
        <f t="shared" si="0"/>
        <v>0</v>
      </c>
      <c r="F47" s="48"/>
    </row>
    <row r="48" spans="1:6" hidden="1" x14ac:dyDescent="0.3">
      <c r="A48" s="60">
        <v>48806</v>
      </c>
      <c r="B48" s="51">
        <v>0</v>
      </c>
      <c r="C48" s="52"/>
      <c r="D48" s="51">
        <v>0</v>
      </c>
      <c r="E48" s="51">
        <f t="shared" si="0"/>
        <v>0</v>
      </c>
      <c r="F48" s="48">
        <f>+E47+E48</f>
        <v>0</v>
      </c>
    </row>
    <row r="49" spans="1:10" hidden="1" x14ac:dyDescent="0.3">
      <c r="A49" s="60">
        <v>48990</v>
      </c>
      <c r="B49" s="51">
        <v>0</v>
      </c>
      <c r="C49" s="52"/>
      <c r="D49" s="51">
        <v>0</v>
      </c>
      <c r="E49" s="51">
        <f t="shared" si="0"/>
        <v>0</v>
      </c>
      <c r="F49" s="48"/>
    </row>
    <row r="50" spans="1:10" hidden="1" x14ac:dyDescent="0.3">
      <c r="A50" s="60">
        <v>49171</v>
      </c>
      <c r="B50" s="51">
        <v>0</v>
      </c>
      <c r="C50" s="52"/>
      <c r="D50" s="51">
        <v>0</v>
      </c>
      <c r="E50" s="51">
        <f t="shared" si="0"/>
        <v>0</v>
      </c>
      <c r="F50" s="48">
        <f>+E49+E50</f>
        <v>0</v>
      </c>
    </row>
    <row r="51" spans="1:10" hidden="1" x14ac:dyDescent="0.3">
      <c r="A51" s="60">
        <v>49355</v>
      </c>
      <c r="B51" s="51">
        <v>0</v>
      </c>
      <c r="C51" s="52"/>
      <c r="D51" s="51">
        <v>0</v>
      </c>
      <c r="E51" s="51">
        <f t="shared" si="0"/>
        <v>0</v>
      </c>
      <c r="F51" s="48"/>
    </row>
    <row r="52" spans="1:10" hidden="1" x14ac:dyDescent="0.3">
      <c r="A52" s="60">
        <v>49536</v>
      </c>
      <c r="B52" s="51">
        <v>0</v>
      </c>
      <c r="C52" s="52"/>
      <c r="D52" s="51">
        <v>0</v>
      </c>
      <c r="E52" s="51">
        <f t="shared" si="0"/>
        <v>0</v>
      </c>
      <c r="F52" s="48">
        <f>+E51+E52</f>
        <v>0</v>
      </c>
    </row>
    <row r="53" spans="1:10" hidden="1" x14ac:dyDescent="0.3">
      <c r="A53" s="60">
        <v>49720</v>
      </c>
      <c r="B53" s="51">
        <v>0</v>
      </c>
      <c r="C53" s="52"/>
      <c r="D53" s="51">
        <v>0</v>
      </c>
      <c r="E53" s="51">
        <f t="shared" si="0"/>
        <v>0</v>
      </c>
      <c r="F53" s="48"/>
    </row>
    <row r="54" spans="1:10" s="36" customFormat="1" ht="15" thickBot="1" x14ac:dyDescent="0.35">
      <c r="A54" s="96" t="s">
        <v>8</v>
      </c>
      <c r="B54" s="61">
        <f>SUM(B25:B34)</f>
        <v>2200000</v>
      </c>
      <c r="C54" s="61"/>
      <c r="D54" s="61">
        <f t="shared" ref="D54:F54" si="1">SUM(D25:D34)</f>
        <v>55776</v>
      </c>
      <c r="E54" s="61">
        <f>SUM(E25:E34)</f>
        <v>2255776</v>
      </c>
      <c r="F54" s="119">
        <f t="shared" si="1"/>
        <v>2255776</v>
      </c>
      <c r="G54" s="62"/>
      <c r="H54" s="62" t="s">
        <v>20</v>
      </c>
      <c r="I54" s="62"/>
      <c r="J54" s="62"/>
    </row>
    <row r="55" spans="1:10" ht="15" thickTop="1" x14ac:dyDescent="0.3">
      <c r="A55" s="47"/>
      <c r="B55" s="51"/>
      <c r="C55" s="52"/>
      <c r="D55" s="51"/>
      <c r="E55" s="51"/>
      <c r="F55" s="48"/>
    </row>
    <row r="56" spans="1:10" x14ac:dyDescent="0.3">
      <c r="A56" s="43"/>
      <c r="B56" s="44"/>
      <c r="C56" s="45"/>
      <c r="D56" s="44"/>
      <c r="E56" s="44"/>
      <c r="F56" s="46"/>
    </row>
    <row r="57" spans="1:10" x14ac:dyDescent="0.3">
      <c r="A57" s="63"/>
      <c r="B57" s="64"/>
      <c r="C57" s="65"/>
      <c r="D57" s="64"/>
      <c r="E57" s="64"/>
      <c r="F57" s="66"/>
    </row>
  </sheetData>
  <mergeCells count="4">
    <mergeCell ref="A3:F3"/>
    <mergeCell ref="B4:E4"/>
    <mergeCell ref="B5:E5"/>
    <mergeCell ref="B7:E7"/>
  </mergeCells>
  <printOptions horizontalCentered="1"/>
  <pageMargins left="0.7" right="0.7" top="0.75" bottom="0.75" header="0.3" footer="0.3"/>
  <pageSetup orientation="portrait" r:id="rId1"/>
  <ignoredErrors>
    <ignoredError sqref="B54:D5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02886-3DAB-41E5-9023-34E1D1464974}">
  <sheetPr>
    <tabColor theme="9" tint="0.59999389629810485"/>
    <pageSetUpPr fitToPage="1"/>
  </sheetPr>
  <dimension ref="A1:J78"/>
  <sheetViews>
    <sheetView zoomScaleNormal="100" workbookViewId="0">
      <selection activeCell="F30" sqref="F30"/>
    </sheetView>
  </sheetViews>
  <sheetFormatPr defaultRowHeight="14.4" x14ac:dyDescent="0.3"/>
  <cols>
    <col min="1" max="1" width="13.5546875" style="42" bestFit="1" customWidth="1"/>
    <col min="2" max="2" width="15.6640625" style="58" bestFit="1" customWidth="1"/>
    <col min="3" max="3" width="8.33203125" style="59" bestFit="1" customWidth="1"/>
    <col min="4" max="5" width="15.6640625" style="58" bestFit="1" customWidth="1"/>
    <col min="6" max="6" width="15.44140625" style="58" customWidth="1"/>
    <col min="7" max="10" width="8.88671875" style="42"/>
  </cols>
  <sheetData>
    <row r="1" spans="1:10" x14ac:dyDescent="0.3">
      <c r="A1" s="38"/>
      <c r="B1" s="39"/>
      <c r="C1" s="40"/>
      <c r="D1" s="39"/>
      <c r="E1" s="39"/>
      <c r="F1" s="41"/>
    </row>
    <row r="2" spans="1:10" x14ac:dyDescent="0.3">
      <c r="A2" s="43"/>
      <c r="B2" s="44"/>
      <c r="C2" s="45"/>
      <c r="D2" s="44"/>
      <c r="E2" s="44"/>
      <c r="F2" s="46"/>
    </row>
    <row r="3" spans="1:10" x14ac:dyDescent="0.3">
      <c r="A3" s="148" t="s">
        <v>17</v>
      </c>
      <c r="B3" s="149"/>
      <c r="C3" s="149"/>
      <c r="D3" s="149"/>
      <c r="E3" s="149"/>
      <c r="F3" s="150"/>
    </row>
    <row r="4" spans="1:10" x14ac:dyDescent="0.3">
      <c r="A4" s="47"/>
      <c r="B4" s="151" t="s">
        <v>32</v>
      </c>
      <c r="C4" s="151"/>
      <c r="D4" s="151"/>
      <c r="E4" s="151"/>
      <c r="F4" s="48"/>
    </row>
    <row r="5" spans="1:10" ht="15" thickBot="1" x14ac:dyDescent="0.35">
      <c r="A5" s="49"/>
      <c r="B5" s="152"/>
      <c r="C5" s="152"/>
      <c r="D5" s="152"/>
      <c r="E5" s="152"/>
      <c r="F5" s="50"/>
    </row>
    <row r="6" spans="1:10" x14ac:dyDescent="0.3">
      <c r="A6" s="47"/>
      <c r="B6" s="51"/>
      <c r="C6" s="52"/>
      <c r="D6" s="51"/>
      <c r="E6" s="51"/>
      <c r="F6" s="48"/>
      <c r="J6" s="53"/>
    </row>
    <row r="7" spans="1:10" x14ac:dyDescent="0.3">
      <c r="A7" s="47"/>
      <c r="B7" s="151"/>
      <c r="C7" s="151"/>
      <c r="D7" s="151"/>
      <c r="E7" s="151"/>
      <c r="F7" s="48"/>
      <c r="J7" s="53"/>
    </row>
    <row r="8" spans="1:10" x14ac:dyDescent="0.3">
      <c r="A8" s="54" t="s">
        <v>6</v>
      </c>
      <c r="B8" s="55" t="s">
        <v>1</v>
      </c>
      <c r="C8" s="56" t="s">
        <v>2</v>
      </c>
      <c r="D8" s="55" t="s">
        <v>3</v>
      </c>
      <c r="E8" s="55" t="s">
        <v>4</v>
      </c>
      <c r="F8" s="57" t="s">
        <v>7</v>
      </c>
    </row>
    <row r="9" spans="1:10" hidden="1" x14ac:dyDescent="0.3">
      <c r="A9" s="60">
        <v>41685</v>
      </c>
      <c r="B9" s="97">
        <v>0</v>
      </c>
      <c r="C9" s="52"/>
      <c r="D9" s="97">
        <v>0</v>
      </c>
      <c r="E9" s="97">
        <f>+D9+B9</f>
        <v>0</v>
      </c>
      <c r="F9" s="99">
        <v>0</v>
      </c>
    </row>
    <row r="10" spans="1:10" hidden="1" x14ac:dyDescent="0.3">
      <c r="A10" s="60">
        <v>41866</v>
      </c>
      <c r="B10" s="97">
        <v>0</v>
      </c>
      <c r="C10" s="97"/>
      <c r="D10" s="97">
        <v>0</v>
      </c>
      <c r="E10" s="97">
        <f>+B10+D10</f>
        <v>0</v>
      </c>
      <c r="F10" s="98">
        <f>+E9+E10</f>
        <v>0</v>
      </c>
      <c r="I10" s="53"/>
    </row>
    <row r="11" spans="1:10" ht="14.4" hidden="1" customHeight="1" x14ac:dyDescent="0.3">
      <c r="A11" s="60">
        <v>42050</v>
      </c>
      <c r="B11" s="97">
        <v>1310000</v>
      </c>
      <c r="C11" s="52">
        <v>4.1250000000000002E-2</v>
      </c>
      <c r="D11" s="97">
        <v>9357.4541666669993</v>
      </c>
      <c r="E11" s="97">
        <f t="shared" ref="E11:E71" si="0">+B11+D11</f>
        <v>1319357.4541666671</v>
      </c>
      <c r="F11" s="98">
        <v>0</v>
      </c>
      <c r="I11" s="53"/>
    </row>
    <row r="12" spans="1:10" hidden="1" x14ac:dyDescent="0.3">
      <c r="A12" s="60">
        <v>42231</v>
      </c>
      <c r="B12" s="51">
        <v>0</v>
      </c>
      <c r="C12" s="52"/>
      <c r="D12" s="51">
        <v>29891.75</v>
      </c>
      <c r="E12" s="51">
        <f t="shared" si="0"/>
        <v>29891.75</v>
      </c>
      <c r="F12" s="48">
        <f>+E11+E12</f>
        <v>1349249.2041666671</v>
      </c>
      <c r="I12" s="53" t="s">
        <v>20</v>
      </c>
    </row>
    <row r="13" spans="1:10" hidden="1" x14ac:dyDescent="0.3">
      <c r="A13" s="60">
        <v>42415</v>
      </c>
      <c r="B13" s="97">
        <v>415000</v>
      </c>
      <c r="C13" s="52">
        <v>5.2499999999999998E-2</v>
      </c>
      <c r="D13" s="97">
        <v>29891.75</v>
      </c>
      <c r="E13" s="97">
        <f t="shared" si="0"/>
        <v>444891.75</v>
      </c>
      <c r="F13" s="98"/>
      <c r="I13" s="53"/>
    </row>
    <row r="14" spans="1:10" hidden="1" x14ac:dyDescent="0.3">
      <c r="A14" s="60">
        <v>42597</v>
      </c>
      <c r="B14" s="51">
        <v>0</v>
      </c>
      <c r="C14" s="52"/>
      <c r="D14" s="51">
        <v>25679.5</v>
      </c>
      <c r="E14" s="51">
        <f t="shared" si="0"/>
        <v>25679.5</v>
      </c>
      <c r="F14" s="48">
        <f>+E13+E14</f>
        <v>470571.25</v>
      </c>
      <c r="I14" s="53"/>
    </row>
    <row r="15" spans="1:10" hidden="1" x14ac:dyDescent="0.3">
      <c r="A15" s="60">
        <v>42781</v>
      </c>
      <c r="B15" s="97">
        <v>0</v>
      </c>
      <c r="C15" s="52"/>
      <c r="D15" s="97">
        <v>33646.67</v>
      </c>
      <c r="E15" s="97">
        <f t="shared" si="0"/>
        <v>33646.67</v>
      </c>
      <c r="F15" s="48"/>
      <c r="I15" s="53"/>
    </row>
    <row r="16" spans="1:10" hidden="1" x14ac:dyDescent="0.3">
      <c r="A16" s="60">
        <v>42962</v>
      </c>
      <c r="B16" s="51">
        <v>650000</v>
      </c>
      <c r="C16" s="52">
        <v>1.6799999999999999E-2</v>
      </c>
      <c r="D16" s="51">
        <v>58800</v>
      </c>
      <c r="E16" s="51">
        <f t="shared" si="0"/>
        <v>708800</v>
      </c>
      <c r="F16" s="48">
        <f>+E15+E16</f>
        <v>742446.67</v>
      </c>
      <c r="I16" s="53"/>
    </row>
    <row r="17" spans="1:9" hidden="1" x14ac:dyDescent="0.3">
      <c r="A17" s="60">
        <v>43146</v>
      </c>
      <c r="B17" s="51">
        <v>660000</v>
      </c>
      <c r="C17" s="52">
        <v>1.6799999999999999E-2</v>
      </c>
      <c r="D17" s="51">
        <v>53340</v>
      </c>
      <c r="E17" s="51">
        <f t="shared" si="0"/>
        <v>713340</v>
      </c>
      <c r="F17" s="48"/>
      <c r="I17" s="53"/>
    </row>
    <row r="18" spans="1:9" hidden="1" x14ac:dyDescent="0.3">
      <c r="A18" s="60">
        <v>43327</v>
      </c>
      <c r="B18" s="51">
        <v>0</v>
      </c>
      <c r="C18" s="52"/>
      <c r="D18" s="51">
        <v>47796</v>
      </c>
      <c r="E18" s="51">
        <f t="shared" si="0"/>
        <v>47796</v>
      </c>
      <c r="F18" s="48">
        <f>+E17+E18</f>
        <v>761136</v>
      </c>
      <c r="I18" s="53"/>
    </row>
    <row r="19" spans="1:9" hidden="1" x14ac:dyDescent="0.3">
      <c r="A19" s="60">
        <v>43511</v>
      </c>
      <c r="B19" s="51">
        <v>675000</v>
      </c>
      <c r="C19" s="52">
        <v>1.6799999999999999E-2</v>
      </c>
      <c r="D19" s="51">
        <v>47796</v>
      </c>
      <c r="E19" s="51">
        <f t="shared" si="0"/>
        <v>722796</v>
      </c>
      <c r="F19" s="48"/>
      <c r="I19" s="53"/>
    </row>
    <row r="20" spans="1:9" hidden="1" x14ac:dyDescent="0.3">
      <c r="A20" s="60">
        <v>43692</v>
      </c>
      <c r="B20" s="51">
        <v>0</v>
      </c>
      <c r="C20" s="52"/>
      <c r="D20" s="51">
        <v>42126</v>
      </c>
      <c r="E20" s="51">
        <f t="shared" si="0"/>
        <v>42126</v>
      </c>
      <c r="F20" s="48">
        <f>+E19+E20</f>
        <v>764922</v>
      </c>
      <c r="I20" s="53"/>
    </row>
    <row r="21" spans="1:9" hidden="1" x14ac:dyDescent="0.3">
      <c r="A21" s="60">
        <v>43876</v>
      </c>
      <c r="B21" s="51">
        <v>0</v>
      </c>
      <c r="C21" s="52">
        <v>1.6799999999999999E-2</v>
      </c>
      <c r="D21" s="51">
        <v>0</v>
      </c>
      <c r="E21" s="51">
        <f t="shared" si="0"/>
        <v>0</v>
      </c>
      <c r="F21" s="48"/>
      <c r="I21" s="53"/>
    </row>
    <row r="22" spans="1:9" hidden="1" x14ac:dyDescent="0.3">
      <c r="A22" s="60">
        <v>44058</v>
      </c>
      <c r="B22" s="51">
        <v>0</v>
      </c>
      <c r="C22" s="52"/>
      <c r="D22" s="51">
        <v>0</v>
      </c>
      <c r="E22" s="51">
        <f t="shared" si="0"/>
        <v>0</v>
      </c>
      <c r="F22" s="48">
        <f>+E21+E22</f>
        <v>0</v>
      </c>
      <c r="I22" s="53"/>
    </row>
    <row r="23" spans="1:9" hidden="1" x14ac:dyDescent="0.3">
      <c r="A23" s="60">
        <v>44242</v>
      </c>
      <c r="B23" s="97">
        <v>0</v>
      </c>
      <c r="C23" s="52"/>
      <c r="D23" s="97">
        <v>210388.68</v>
      </c>
      <c r="E23" s="97">
        <f t="shared" si="0"/>
        <v>210388.68</v>
      </c>
      <c r="F23" s="98">
        <v>0</v>
      </c>
      <c r="I23" s="53"/>
    </row>
    <row r="24" spans="1:9" hidden="1" x14ac:dyDescent="0.3">
      <c r="A24" s="60">
        <v>44423</v>
      </c>
      <c r="B24" s="51">
        <v>0</v>
      </c>
      <c r="C24" s="52"/>
      <c r="D24" s="51">
        <v>511756.25</v>
      </c>
      <c r="E24" s="51">
        <f t="shared" si="0"/>
        <v>511756.25</v>
      </c>
      <c r="F24" s="48">
        <f>+E23+E24</f>
        <v>722144.92999999993</v>
      </c>
      <c r="I24" s="53"/>
    </row>
    <row r="25" spans="1:9" hidden="1" x14ac:dyDescent="0.3">
      <c r="A25" s="60">
        <v>44607</v>
      </c>
      <c r="B25" s="97">
        <v>0</v>
      </c>
      <c r="C25" s="52"/>
      <c r="D25" s="97">
        <v>0</v>
      </c>
      <c r="E25" s="97">
        <f t="shared" si="0"/>
        <v>0</v>
      </c>
      <c r="F25" s="98">
        <v>0</v>
      </c>
      <c r="I25" s="53"/>
    </row>
    <row r="26" spans="1:9" hidden="1" x14ac:dyDescent="0.3">
      <c r="A26" s="60">
        <v>44788</v>
      </c>
      <c r="B26" s="51">
        <v>0</v>
      </c>
      <c r="C26" s="52"/>
      <c r="D26" s="51">
        <v>0</v>
      </c>
      <c r="E26" s="51">
        <f t="shared" si="0"/>
        <v>0</v>
      </c>
      <c r="F26" s="48">
        <f>+E25+E26</f>
        <v>0</v>
      </c>
    </row>
    <row r="27" spans="1:9" hidden="1" x14ac:dyDescent="0.3">
      <c r="A27" s="60">
        <v>44972</v>
      </c>
      <c r="B27" s="97">
        <v>0</v>
      </c>
      <c r="C27" s="97"/>
      <c r="D27" s="97">
        <v>0</v>
      </c>
      <c r="E27" s="97">
        <f t="shared" si="0"/>
        <v>0</v>
      </c>
      <c r="F27" s="98">
        <v>0</v>
      </c>
    </row>
    <row r="28" spans="1:9" hidden="1" x14ac:dyDescent="0.3">
      <c r="A28" s="60">
        <v>45153</v>
      </c>
      <c r="B28" s="51">
        <v>0</v>
      </c>
      <c r="C28" s="52"/>
      <c r="D28" s="51">
        <v>0</v>
      </c>
      <c r="E28" s="51">
        <f t="shared" si="0"/>
        <v>0</v>
      </c>
      <c r="F28" s="48">
        <f>+E27+E28</f>
        <v>0</v>
      </c>
    </row>
    <row r="29" spans="1:9" x14ac:dyDescent="0.3">
      <c r="A29" s="60">
        <v>45337</v>
      </c>
      <c r="B29" s="97">
        <v>730000</v>
      </c>
      <c r="C29" s="52">
        <v>0.05</v>
      </c>
      <c r="D29" s="97">
        <v>511756.25</v>
      </c>
      <c r="E29" s="97">
        <f t="shared" si="0"/>
        <v>1241756.25</v>
      </c>
      <c r="F29" s="98">
        <v>0</v>
      </c>
    </row>
    <row r="30" spans="1:9" x14ac:dyDescent="0.3">
      <c r="A30" s="60">
        <v>45519</v>
      </c>
      <c r="B30" s="51">
        <v>0</v>
      </c>
      <c r="C30" s="52"/>
      <c r="D30" s="51">
        <v>493506.25</v>
      </c>
      <c r="E30" s="51">
        <f t="shared" si="0"/>
        <v>493506.25</v>
      </c>
      <c r="F30" s="48">
        <f>+E29+E30</f>
        <v>1735262.5</v>
      </c>
    </row>
    <row r="31" spans="1:9" x14ac:dyDescent="0.3">
      <c r="A31" s="60">
        <v>45703</v>
      </c>
      <c r="B31" s="51">
        <v>740000</v>
      </c>
      <c r="C31" s="52">
        <v>0.05</v>
      </c>
      <c r="D31" s="51">
        <v>493506.25</v>
      </c>
      <c r="E31" s="51">
        <f t="shared" si="0"/>
        <v>1233506.25</v>
      </c>
      <c r="F31" s="48"/>
    </row>
    <row r="32" spans="1:9" x14ac:dyDescent="0.3">
      <c r="A32" s="60">
        <v>45884</v>
      </c>
      <c r="B32" s="51">
        <v>0</v>
      </c>
      <c r="C32" s="52"/>
      <c r="D32" s="51">
        <v>475006.25</v>
      </c>
      <c r="E32" s="51">
        <f t="shared" si="0"/>
        <v>475006.25</v>
      </c>
      <c r="F32" s="48">
        <f>+E31+E32</f>
        <v>1708512.5</v>
      </c>
    </row>
    <row r="33" spans="1:6" x14ac:dyDescent="0.3">
      <c r="A33" s="60">
        <v>46068</v>
      </c>
      <c r="B33" s="51">
        <v>785000</v>
      </c>
      <c r="C33" s="52">
        <v>0.05</v>
      </c>
      <c r="D33" s="51">
        <v>475006.25</v>
      </c>
      <c r="E33" s="51">
        <f t="shared" si="0"/>
        <v>1260006.25</v>
      </c>
      <c r="F33" s="48"/>
    </row>
    <row r="34" spans="1:6" x14ac:dyDescent="0.3">
      <c r="A34" s="60">
        <v>46249</v>
      </c>
      <c r="B34" s="51">
        <v>0</v>
      </c>
      <c r="C34" s="52"/>
      <c r="D34" s="51">
        <v>455381.25</v>
      </c>
      <c r="E34" s="51">
        <f t="shared" si="0"/>
        <v>455381.25</v>
      </c>
      <c r="F34" s="48">
        <f>+E33+E34</f>
        <v>1715387.5</v>
      </c>
    </row>
    <row r="35" spans="1:6" x14ac:dyDescent="0.3">
      <c r="A35" s="60">
        <v>46433</v>
      </c>
      <c r="B35" s="51">
        <v>880000</v>
      </c>
      <c r="C35" s="52">
        <v>0.05</v>
      </c>
      <c r="D35" s="51">
        <v>455381.25</v>
      </c>
      <c r="E35" s="51">
        <f t="shared" si="0"/>
        <v>1335381.25</v>
      </c>
      <c r="F35" s="48"/>
    </row>
    <row r="36" spans="1:6" x14ac:dyDescent="0.3">
      <c r="A36" s="60">
        <v>46614</v>
      </c>
      <c r="B36" s="51">
        <v>0</v>
      </c>
      <c r="C36" s="52"/>
      <c r="D36" s="51">
        <v>433381.25</v>
      </c>
      <c r="E36" s="51">
        <f t="shared" si="0"/>
        <v>433381.25</v>
      </c>
      <c r="F36" s="48">
        <f>+E35+E36</f>
        <v>1768762.5</v>
      </c>
    </row>
    <row r="37" spans="1:6" x14ac:dyDescent="0.3">
      <c r="A37" s="60">
        <v>46798</v>
      </c>
      <c r="B37" s="51">
        <v>930000</v>
      </c>
      <c r="C37" s="52">
        <v>0.05</v>
      </c>
      <c r="D37" s="51">
        <v>433381.25</v>
      </c>
      <c r="E37" s="51">
        <f t="shared" si="0"/>
        <v>1363381.25</v>
      </c>
      <c r="F37" s="48"/>
    </row>
    <row r="38" spans="1:6" x14ac:dyDescent="0.3">
      <c r="A38" s="60">
        <v>46980</v>
      </c>
      <c r="B38" s="51">
        <v>0</v>
      </c>
      <c r="C38" s="52"/>
      <c r="D38" s="51">
        <v>410131.25</v>
      </c>
      <c r="E38" s="51">
        <f t="shared" si="0"/>
        <v>410131.25</v>
      </c>
      <c r="F38" s="48">
        <f>+E37+E38</f>
        <v>1773512.5</v>
      </c>
    </row>
    <row r="39" spans="1:6" x14ac:dyDescent="0.3">
      <c r="A39" s="60">
        <v>47164</v>
      </c>
      <c r="B39" s="51">
        <v>930000</v>
      </c>
      <c r="C39" s="52">
        <v>0.05</v>
      </c>
      <c r="D39" s="51">
        <v>410131.25</v>
      </c>
      <c r="E39" s="51">
        <f t="shared" si="0"/>
        <v>1340131.25</v>
      </c>
      <c r="F39" s="48"/>
    </row>
    <row r="40" spans="1:6" x14ac:dyDescent="0.3">
      <c r="A40" s="60">
        <v>47345</v>
      </c>
      <c r="B40" s="51">
        <v>0</v>
      </c>
      <c r="C40" s="52"/>
      <c r="D40" s="51">
        <v>386881.25</v>
      </c>
      <c r="E40" s="51">
        <f t="shared" si="0"/>
        <v>386881.25</v>
      </c>
      <c r="F40" s="48">
        <f>+E39+E40</f>
        <v>1727012.5</v>
      </c>
    </row>
    <row r="41" spans="1:6" x14ac:dyDescent="0.3">
      <c r="A41" s="60">
        <v>47529</v>
      </c>
      <c r="B41" s="51">
        <v>970000</v>
      </c>
      <c r="C41" s="52">
        <v>0.05</v>
      </c>
      <c r="D41" s="51">
        <v>386881.25</v>
      </c>
      <c r="E41" s="51">
        <f t="shared" si="0"/>
        <v>1356881.25</v>
      </c>
      <c r="F41" s="48"/>
    </row>
    <row r="42" spans="1:6" x14ac:dyDescent="0.3">
      <c r="A42" s="60">
        <v>47710</v>
      </c>
      <c r="B42" s="51">
        <v>0</v>
      </c>
      <c r="C42" s="52"/>
      <c r="D42" s="51">
        <v>362631.25</v>
      </c>
      <c r="E42" s="51">
        <f t="shared" si="0"/>
        <v>362631.25</v>
      </c>
      <c r="F42" s="48">
        <f>+E41+E42</f>
        <v>1719512.5</v>
      </c>
    </row>
    <row r="43" spans="1:6" x14ac:dyDescent="0.3">
      <c r="A43" s="60">
        <v>47894</v>
      </c>
      <c r="B43" s="51">
        <v>1005000</v>
      </c>
      <c r="C43" s="52">
        <v>0.04</v>
      </c>
      <c r="D43" s="51">
        <v>362631.25</v>
      </c>
      <c r="E43" s="51">
        <f t="shared" si="0"/>
        <v>1367631.25</v>
      </c>
      <c r="F43" s="48"/>
    </row>
    <row r="44" spans="1:6" x14ac:dyDescent="0.3">
      <c r="A44" s="60">
        <v>48075</v>
      </c>
      <c r="B44" s="51">
        <v>0</v>
      </c>
      <c r="C44" s="52"/>
      <c r="D44" s="51">
        <v>342531.25</v>
      </c>
      <c r="E44" s="51">
        <f t="shared" si="0"/>
        <v>342531.25</v>
      </c>
      <c r="F44" s="48">
        <f>+E43+E44</f>
        <v>1710162.5</v>
      </c>
    </row>
    <row r="45" spans="1:6" x14ac:dyDescent="0.3">
      <c r="A45" s="60">
        <v>48259</v>
      </c>
      <c r="B45" s="51">
        <v>1040000</v>
      </c>
      <c r="C45" s="52">
        <v>0.04</v>
      </c>
      <c r="D45" s="51">
        <v>342531.25</v>
      </c>
      <c r="E45" s="51">
        <f t="shared" si="0"/>
        <v>1382531.25</v>
      </c>
      <c r="F45" s="48"/>
    </row>
    <row r="46" spans="1:6" x14ac:dyDescent="0.3">
      <c r="A46" s="60">
        <v>48441</v>
      </c>
      <c r="B46" s="51">
        <v>0</v>
      </c>
      <c r="C46" s="52"/>
      <c r="D46" s="51">
        <v>321731.25</v>
      </c>
      <c r="E46" s="51">
        <f t="shared" si="0"/>
        <v>321731.25</v>
      </c>
      <c r="F46" s="48">
        <f>+E45+E46</f>
        <v>1704262.5</v>
      </c>
    </row>
    <row r="47" spans="1:6" x14ac:dyDescent="0.3">
      <c r="A47" s="60">
        <v>48625</v>
      </c>
      <c r="B47" s="51">
        <v>1080000</v>
      </c>
      <c r="C47" s="52">
        <v>0.04</v>
      </c>
      <c r="D47" s="51">
        <v>321731.25</v>
      </c>
      <c r="E47" s="51">
        <f t="shared" si="0"/>
        <v>1401731.25</v>
      </c>
      <c r="F47" s="48"/>
    </row>
    <row r="48" spans="1:6" x14ac:dyDescent="0.3">
      <c r="A48" s="60">
        <v>48806</v>
      </c>
      <c r="B48" s="51">
        <v>0</v>
      </c>
      <c r="C48" s="52"/>
      <c r="D48" s="51">
        <v>300131.25</v>
      </c>
      <c r="E48" s="51">
        <f t="shared" si="0"/>
        <v>300131.25</v>
      </c>
      <c r="F48" s="48">
        <f>+E47+E48</f>
        <v>1701862.5</v>
      </c>
    </row>
    <row r="49" spans="1:6" x14ac:dyDescent="0.3">
      <c r="A49" s="60">
        <v>48990</v>
      </c>
      <c r="B49" s="51">
        <v>1125000</v>
      </c>
      <c r="C49" s="52">
        <v>0.04</v>
      </c>
      <c r="D49" s="51">
        <v>300131.25</v>
      </c>
      <c r="E49" s="51">
        <f t="shared" si="0"/>
        <v>1425131.25</v>
      </c>
      <c r="F49" s="48"/>
    </row>
    <row r="50" spans="1:6" x14ac:dyDescent="0.3">
      <c r="A50" s="60">
        <v>49171</v>
      </c>
      <c r="B50" s="51">
        <v>0</v>
      </c>
      <c r="C50" s="52"/>
      <c r="D50" s="51">
        <v>277631.25</v>
      </c>
      <c r="E50" s="51">
        <f t="shared" si="0"/>
        <v>277631.25</v>
      </c>
      <c r="F50" s="48">
        <f>+E49+E50</f>
        <v>1702762.5</v>
      </c>
    </row>
    <row r="51" spans="1:6" x14ac:dyDescent="0.3">
      <c r="A51" s="60">
        <v>49355</v>
      </c>
      <c r="B51" s="51">
        <v>1160000</v>
      </c>
      <c r="C51" s="52">
        <v>0.02</v>
      </c>
      <c r="D51" s="51">
        <v>277631.25</v>
      </c>
      <c r="E51" s="51">
        <f t="shared" si="0"/>
        <v>1437631.25</v>
      </c>
      <c r="F51" s="48"/>
    </row>
    <row r="52" spans="1:6" x14ac:dyDescent="0.3">
      <c r="A52" s="60">
        <v>49536</v>
      </c>
      <c r="B52" s="51">
        <v>0</v>
      </c>
      <c r="C52" s="52"/>
      <c r="D52" s="51">
        <v>266031.25</v>
      </c>
      <c r="E52" s="51">
        <f t="shared" si="0"/>
        <v>266031.25</v>
      </c>
      <c r="F52" s="48">
        <f>+E51+E52</f>
        <v>1703662.5</v>
      </c>
    </row>
    <row r="53" spans="1:6" x14ac:dyDescent="0.3">
      <c r="A53" s="60">
        <v>49720</v>
      </c>
      <c r="B53" s="51">
        <v>1190000</v>
      </c>
      <c r="C53" s="52">
        <v>0.02</v>
      </c>
      <c r="D53" s="51">
        <v>266031.25</v>
      </c>
      <c r="E53" s="51">
        <f t="shared" si="0"/>
        <v>1456031.25</v>
      </c>
      <c r="F53" s="48"/>
    </row>
    <row r="54" spans="1:6" x14ac:dyDescent="0.3">
      <c r="A54" s="60">
        <v>49902</v>
      </c>
      <c r="B54" s="51">
        <v>0</v>
      </c>
      <c r="C54" s="52"/>
      <c r="D54" s="51">
        <v>254131.25</v>
      </c>
      <c r="E54" s="51">
        <f t="shared" si="0"/>
        <v>254131.25</v>
      </c>
      <c r="F54" s="48">
        <f>+E53+E54</f>
        <v>1710162.5</v>
      </c>
    </row>
    <row r="55" spans="1:6" x14ac:dyDescent="0.3">
      <c r="A55" s="60">
        <v>50086</v>
      </c>
      <c r="B55" s="51">
        <v>1240000</v>
      </c>
      <c r="C55" s="52">
        <v>0.03</v>
      </c>
      <c r="D55" s="51">
        <v>254131.25</v>
      </c>
      <c r="E55" s="51">
        <f t="shared" si="0"/>
        <v>1494131.25</v>
      </c>
      <c r="F55" s="48"/>
    </row>
    <row r="56" spans="1:6" x14ac:dyDescent="0.3">
      <c r="A56" s="60">
        <v>50267</v>
      </c>
      <c r="B56" s="51">
        <v>0</v>
      </c>
      <c r="C56" s="52"/>
      <c r="D56" s="51">
        <v>235531.25</v>
      </c>
      <c r="E56" s="51">
        <f t="shared" si="0"/>
        <v>235531.25</v>
      </c>
      <c r="F56" s="48">
        <f>+E55+E56</f>
        <v>1729662.5</v>
      </c>
    </row>
    <row r="57" spans="1:6" x14ac:dyDescent="0.3">
      <c r="A57" s="60">
        <v>50451</v>
      </c>
      <c r="B57" s="51">
        <v>1265000</v>
      </c>
      <c r="C57" s="52">
        <v>0.03</v>
      </c>
      <c r="D57" s="51">
        <v>235531.25</v>
      </c>
      <c r="E57" s="51">
        <f t="shared" si="0"/>
        <v>1500531.25</v>
      </c>
      <c r="F57" s="48"/>
    </row>
    <row r="58" spans="1:6" x14ac:dyDescent="0.3">
      <c r="A58" s="60">
        <v>50632</v>
      </c>
      <c r="B58" s="51">
        <v>0</v>
      </c>
      <c r="C58" s="52"/>
      <c r="D58" s="51">
        <v>216556.25</v>
      </c>
      <c r="E58" s="51">
        <f t="shared" si="0"/>
        <v>216556.25</v>
      </c>
      <c r="F58" s="48">
        <f>+E57+E58</f>
        <v>1717087.5</v>
      </c>
    </row>
    <row r="59" spans="1:6" x14ac:dyDescent="0.3">
      <c r="A59" s="60">
        <v>50816</v>
      </c>
      <c r="B59" s="51">
        <v>1310000</v>
      </c>
      <c r="C59" s="52">
        <v>0.03</v>
      </c>
      <c r="D59" s="51">
        <v>216556.25</v>
      </c>
      <c r="E59" s="51">
        <f t="shared" si="0"/>
        <v>1526556.25</v>
      </c>
      <c r="F59" s="48"/>
    </row>
    <row r="60" spans="1:6" x14ac:dyDescent="0.3">
      <c r="A60" s="60">
        <v>50997</v>
      </c>
      <c r="B60" s="51">
        <v>0</v>
      </c>
      <c r="C60" s="52"/>
      <c r="D60" s="51">
        <v>196906.25</v>
      </c>
      <c r="E60" s="51">
        <f t="shared" si="0"/>
        <v>196906.25</v>
      </c>
      <c r="F60" s="48">
        <f>+E59+E60</f>
        <v>1723462.5</v>
      </c>
    </row>
    <row r="61" spans="1:6" x14ac:dyDescent="0.3">
      <c r="A61" s="60">
        <v>51181</v>
      </c>
      <c r="B61" s="51">
        <v>1345000</v>
      </c>
      <c r="C61" s="52">
        <v>2.2499999999999999E-2</v>
      </c>
      <c r="D61" s="51">
        <v>196906.25</v>
      </c>
      <c r="E61" s="51">
        <f t="shared" si="0"/>
        <v>1541906.25</v>
      </c>
      <c r="F61" s="48"/>
    </row>
    <row r="62" spans="1:6" x14ac:dyDescent="0.3">
      <c r="A62" s="60">
        <v>51363</v>
      </c>
      <c r="B62" s="51">
        <v>0</v>
      </c>
      <c r="C62" s="52"/>
      <c r="D62" s="51">
        <v>181775</v>
      </c>
      <c r="E62" s="51">
        <f t="shared" si="0"/>
        <v>181775</v>
      </c>
      <c r="F62" s="48">
        <f>+E61+E62</f>
        <v>1723681.25</v>
      </c>
    </row>
    <row r="63" spans="1:6" x14ac:dyDescent="0.3">
      <c r="A63" s="60">
        <v>51547</v>
      </c>
      <c r="B63" s="51">
        <v>2060000</v>
      </c>
      <c r="C63" s="52">
        <v>2.2499999999999999E-2</v>
      </c>
      <c r="D63" s="51">
        <v>181775</v>
      </c>
      <c r="E63" s="51">
        <f t="shared" si="0"/>
        <v>2241775</v>
      </c>
      <c r="F63" s="48"/>
    </row>
    <row r="64" spans="1:6" x14ac:dyDescent="0.3">
      <c r="A64" s="60">
        <v>51728</v>
      </c>
      <c r="B64" s="51">
        <v>0</v>
      </c>
      <c r="C64" s="52"/>
      <c r="D64" s="51">
        <v>158600</v>
      </c>
      <c r="E64" s="51">
        <f t="shared" si="0"/>
        <v>158600</v>
      </c>
      <c r="F64" s="48">
        <f>+E63+E64</f>
        <v>2400375</v>
      </c>
    </row>
    <row r="65" spans="1:10" x14ac:dyDescent="0.3">
      <c r="A65" s="60">
        <v>51912</v>
      </c>
      <c r="B65" s="51">
        <v>2115000</v>
      </c>
      <c r="C65" s="52">
        <v>0.04</v>
      </c>
      <c r="D65" s="51">
        <v>158600</v>
      </c>
      <c r="E65" s="51">
        <f t="shared" si="0"/>
        <v>2273600</v>
      </c>
      <c r="F65" s="48"/>
    </row>
    <row r="66" spans="1:10" x14ac:dyDescent="0.3">
      <c r="A66" s="60">
        <v>52093</v>
      </c>
      <c r="B66" s="51">
        <v>0</v>
      </c>
      <c r="C66" s="52"/>
      <c r="D66" s="51">
        <v>116300</v>
      </c>
      <c r="E66" s="51">
        <f t="shared" si="0"/>
        <v>116300</v>
      </c>
      <c r="F66" s="48">
        <f>+E65+E66</f>
        <v>2389900</v>
      </c>
    </row>
    <row r="67" spans="1:10" x14ac:dyDescent="0.3">
      <c r="A67" s="60">
        <v>52277</v>
      </c>
      <c r="B67" s="51">
        <v>1860000</v>
      </c>
      <c r="C67" s="52">
        <v>0.04</v>
      </c>
      <c r="D67" s="51">
        <v>116300</v>
      </c>
      <c r="E67" s="51">
        <f t="shared" si="0"/>
        <v>1976300</v>
      </c>
      <c r="F67" s="48"/>
    </row>
    <row r="68" spans="1:10" x14ac:dyDescent="0.3">
      <c r="A68" s="60">
        <v>52458</v>
      </c>
      <c r="B68" s="51">
        <v>0</v>
      </c>
      <c r="C68" s="52"/>
      <c r="D68" s="51">
        <v>79100</v>
      </c>
      <c r="E68" s="51">
        <f t="shared" si="0"/>
        <v>79100</v>
      </c>
      <c r="F68" s="48">
        <f>+E67+E68</f>
        <v>2055400</v>
      </c>
    </row>
    <row r="69" spans="1:10" x14ac:dyDescent="0.3">
      <c r="A69" s="60">
        <v>52642</v>
      </c>
      <c r="B69" s="51">
        <v>1940000</v>
      </c>
      <c r="C69" s="52">
        <v>0.04</v>
      </c>
      <c r="D69" s="51">
        <v>79100</v>
      </c>
      <c r="E69" s="51">
        <f t="shared" si="0"/>
        <v>2019100</v>
      </c>
      <c r="F69" s="48"/>
    </row>
    <row r="70" spans="1:10" x14ac:dyDescent="0.3">
      <c r="A70" s="60">
        <v>52824</v>
      </c>
      <c r="B70" s="51">
        <v>0</v>
      </c>
      <c r="C70" s="52"/>
      <c r="D70" s="51">
        <v>40300</v>
      </c>
      <c r="E70" s="51">
        <f t="shared" si="0"/>
        <v>40300</v>
      </c>
      <c r="F70" s="48">
        <f>+E69+E70</f>
        <v>2059400</v>
      </c>
    </row>
    <row r="71" spans="1:10" x14ac:dyDescent="0.3">
      <c r="A71" s="60">
        <v>53008</v>
      </c>
      <c r="B71" s="51">
        <v>2015000</v>
      </c>
      <c r="C71" s="52">
        <v>0.04</v>
      </c>
      <c r="D71" s="51">
        <v>40300</v>
      </c>
      <c r="E71" s="51">
        <f t="shared" si="0"/>
        <v>2055300</v>
      </c>
      <c r="F71" s="48"/>
    </row>
    <row r="72" spans="1:10" x14ac:dyDescent="0.3">
      <c r="A72" s="60">
        <v>53189</v>
      </c>
      <c r="B72" s="51"/>
      <c r="C72" s="52"/>
      <c r="D72" s="51"/>
      <c r="E72" s="51"/>
      <c r="F72" s="48">
        <f>+E71+E72</f>
        <v>2055300</v>
      </c>
    </row>
    <row r="73" spans="1:10" hidden="1" x14ac:dyDescent="0.3">
      <c r="A73" s="60">
        <v>53373</v>
      </c>
      <c r="B73" s="51"/>
      <c r="C73" s="52"/>
      <c r="D73" s="51"/>
      <c r="E73" s="51"/>
      <c r="F73" s="48"/>
    </row>
    <row r="74" spans="1:10" hidden="1" x14ac:dyDescent="0.3">
      <c r="A74" s="60"/>
      <c r="B74" s="51"/>
      <c r="C74" s="52"/>
      <c r="D74" s="51"/>
      <c r="E74" s="51"/>
      <c r="F74" s="48"/>
    </row>
    <row r="75" spans="1:10" s="36" customFormat="1" ht="15" thickBot="1" x14ac:dyDescent="0.35">
      <c r="A75" s="96" t="s">
        <v>8</v>
      </c>
      <c r="B75" s="61">
        <f>SUM(B25:B71)</f>
        <v>27715000</v>
      </c>
      <c r="C75" s="61"/>
      <c r="D75" s="61">
        <f t="shared" ref="D75" si="1">SUM(D25:D71)</f>
        <v>12520106.25</v>
      </c>
      <c r="E75" s="61">
        <f>SUM(E25:E71)</f>
        <v>40235106.25</v>
      </c>
      <c r="F75" s="119">
        <f>SUM(F25:F72)</f>
        <v>40235106.25</v>
      </c>
      <c r="G75" s="62"/>
      <c r="H75" s="62" t="s">
        <v>20</v>
      </c>
      <c r="I75" s="62"/>
      <c r="J75" s="62"/>
    </row>
    <row r="76" spans="1:10" ht="15" thickTop="1" x14ac:dyDescent="0.3">
      <c r="A76" s="47"/>
      <c r="B76" s="51"/>
      <c r="C76" s="52"/>
      <c r="D76" s="51"/>
      <c r="E76" s="51"/>
      <c r="F76" s="48"/>
    </row>
    <row r="77" spans="1:10" x14ac:dyDescent="0.3">
      <c r="A77" s="43"/>
      <c r="B77" s="44"/>
      <c r="C77" s="45"/>
      <c r="D77" s="44"/>
      <c r="E77" s="44"/>
      <c r="F77" s="46"/>
    </row>
    <row r="78" spans="1:10" x14ac:dyDescent="0.3">
      <c r="A78" s="63"/>
      <c r="B78" s="64"/>
      <c r="C78" s="65"/>
      <c r="D78" s="64"/>
      <c r="E78" s="64"/>
      <c r="F78" s="66"/>
    </row>
  </sheetData>
  <mergeCells count="4">
    <mergeCell ref="A3:F3"/>
    <mergeCell ref="B4:E4"/>
    <mergeCell ref="B5:E5"/>
    <mergeCell ref="B7:E7"/>
  </mergeCells>
  <printOptions horizontalCentered="1"/>
  <pageMargins left="0.7" right="0.7" top="0.75" bottom="0.75" header="0.3" footer="0.3"/>
  <pageSetup scale="80" orientation="portrait" r:id="rId1"/>
  <ignoredErrors>
    <ignoredError sqref="B75:D7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0.59999389629810485"/>
    <pageSetUpPr fitToPage="1"/>
  </sheetPr>
  <dimension ref="A2:K79"/>
  <sheetViews>
    <sheetView zoomScaleNormal="100" workbookViewId="0">
      <selection activeCell="F30" sqref="F30"/>
    </sheetView>
  </sheetViews>
  <sheetFormatPr defaultRowHeight="14.4" x14ac:dyDescent="0.3"/>
  <cols>
    <col min="1" max="1" width="13.109375" style="42" bestFit="1" customWidth="1"/>
    <col min="2" max="2" width="15.6640625" style="42" bestFit="1" customWidth="1"/>
    <col min="3" max="3" width="12" style="42" hidden="1" customWidth="1"/>
    <col min="4" max="5" width="15.6640625" style="42" bestFit="1" customWidth="1"/>
    <col min="6" max="6" width="17.6640625" style="42" customWidth="1"/>
    <col min="7" max="7" width="9.88671875" style="42" bestFit="1" customWidth="1"/>
    <col min="8" max="11" width="9.109375" style="42"/>
  </cols>
  <sheetData>
    <row r="2" spans="1:7" x14ac:dyDescent="0.3">
      <c r="A2" s="38"/>
      <c r="B2" s="39"/>
      <c r="C2" s="40"/>
      <c r="D2" s="39"/>
      <c r="E2" s="39"/>
      <c r="F2" s="39"/>
      <c r="G2" s="41"/>
    </row>
    <row r="3" spans="1:7" x14ac:dyDescent="0.3">
      <c r="A3" s="43"/>
      <c r="B3" s="44"/>
      <c r="C3" s="45"/>
      <c r="D3" s="44"/>
      <c r="E3" s="44"/>
      <c r="F3" s="44"/>
      <c r="G3" s="46"/>
    </row>
    <row r="4" spans="1:7" x14ac:dyDescent="0.3">
      <c r="A4" s="148" t="str">
        <f>+'PFC Series 2015'!A3:F3</f>
        <v>Harris County Department of Education Public Facilities Corporation</v>
      </c>
      <c r="B4" s="149"/>
      <c r="C4" s="149"/>
      <c r="D4" s="149"/>
      <c r="E4" s="149"/>
      <c r="F4" s="149"/>
      <c r="G4" s="150"/>
    </row>
    <row r="5" spans="1:7" x14ac:dyDescent="0.3">
      <c r="A5" s="47"/>
      <c r="B5" s="151"/>
      <c r="C5" s="151"/>
      <c r="D5" s="151"/>
      <c r="E5" s="151"/>
      <c r="F5" s="51"/>
      <c r="G5" s="72"/>
    </row>
    <row r="6" spans="1:7" ht="15" thickBot="1" x14ac:dyDescent="0.35">
      <c r="A6" s="154" t="s">
        <v>10</v>
      </c>
      <c r="B6" s="152"/>
      <c r="C6" s="152"/>
      <c r="D6" s="152"/>
      <c r="E6" s="152"/>
      <c r="F6" s="152"/>
      <c r="G6" s="155"/>
    </row>
    <row r="7" spans="1:7" x14ac:dyDescent="0.3">
      <c r="A7" s="47"/>
      <c r="B7" s="51"/>
      <c r="C7" s="52"/>
      <c r="D7" s="51"/>
      <c r="E7" s="51"/>
      <c r="F7" s="51"/>
      <c r="G7" s="72"/>
    </row>
    <row r="8" spans="1:7" ht="15.6" x14ac:dyDescent="0.4">
      <c r="A8" s="47"/>
      <c r="B8" s="153"/>
      <c r="C8" s="153"/>
      <c r="D8" s="153"/>
      <c r="E8" s="153"/>
      <c r="F8" s="51"/>
      <c r="G8" s="72"/>
    </row>
    <row r="9" spans="1:7" ht="24.75" customHeight="1" x14ac:dyDescent="0.3">
      <c r="A9" s="73" t="s">
        <v>6</v>
      </c>
      <c r="B9" s="74" t="s">
        <v>1</v>
      </c>
      <c r="C9" s="75" t="s">
        <v>2</v>
      </c>
      <c r="D9" s="74" t="s">
        <v>3</v>
      </c>
      <c r="E9" s="74" t="s">
        <v>4</v>
      </c>
      <c r="F9" s="74" t="s">
        <v>5</v>
      </c>
      <c r="G9" s="72"/>
    </row>
    <row r="10" spans="1:7" x14ac:dyDescent="0.3">
      <c r="A10" s="47"/>
      <c r="G10" s="72"/>
    </row>
    <row r="11" spans="1:7" hidden="1" x14ac:dyDescent="0.3">
      <c r="A11" s="60">
        <v>42050</v>
      </c>
      <c r="B11" s="97" t="e">
        <f>+#REF!+'PFC Series 2014'!B11+'PFC Series 2015'!B11</f>
        <v>#REF!</v>
      </c>
      <c r="C11" s="97" t="e">
        <f>'PFC Series 2015'!C11+#REF!+#REF!+#REF!+#REF!</f>
        <v>#REF!</v>
      </c>
      <c r="D11" s="97" t="e">
        <f>+#REF!+'PFC Series 2014'!D11+'PFC Series 2015'!D11</f>
        <v>#REF!</v>
      </c>
      <c r="E11" s="97" t="e">
        <f t="shared" ref="E11:E71" si="0">+B11+D11</f>
        <v>#REF!</v>
      </c>
      <c r="F11" s="97">
        <v>0</v>
      </c>
      <c r="G11" s="77"/>
    </row>
    <row r="12" spans="1:7" hidden="1" x14ac:dyDescent="0.3">
      <c r="A12" s="60">
        <v>42231</v>
      </c>
      <c r="B12" s="76" t="e">
        <f>+#REF!+'PFC Series 2014'!B12</f>
        <v>#REF!</v>
      </c>
      <c r="C12" s="76" t="e">
        <f>'PFC Series 2015'!C26+#REF!+#REF!+#REF!+#REF!</f>
        <v>#REF!</v>
      </c>
      <c r="D12" s="76" t="e">
        <f>+#REF!+'PFC Series 2014'!D12+'PFC Series 2015'!D12</f>
        <v>#REF!</v>
      </c>
      <c r="E12" s="76" t="e">
        <f t="shared" si="0"/>
        <v>#REF!</v>
      </c>
      <c r="F12" s="76" t="e">
        <f>+E11+E12</f>
        <v>#REF!</v>
      </c>
      <c r="G12" s="77">
        <v>42247</v>
      </c>
    </row>
    <row r="13" spans="1:7" hidden="1" x14ac:dyDescent="0.3">
      <c r="A13" s="60">
        <v>42415</v>
      </c>
      <c r="B13" s="97">
        <f>+'PFC Series 2014'!B13+'PFC Series 2015'!B13</f>
        <v>1445000</v>
      </c>
      <c r="C13" s="97" t="e">
        <f>'PFC Series 2015'!C27+#REF!+#REF!+#REF!+#REF!</f>
        <v>#REF!</v>
      </c>
      <c r="D13" s="97">
        <f>+'PFC Series 2014'!D13+'PFC Series 2015'!D13</f>
        <v>143471.75</v>
      </c>
      <c r="E13" s="97">
        <f t="shared" si="0"/>
        <v>1588471.75</v>
      </c>
      <c r="F13" s="97"/>
      <c r="G13" s="77"/>
    </row>
    <row r="14" spans="1:7" hidden="1" x14ac:dyDescent="0.3">
      <c r="A14" s="60">
        <v>42597</v>
      </c>
      <c r="B14" s="51">
        <f>+'PFC Series 2014'!B14+'PFC Series 2015'!B14</f>
        <v>0</v>
      </c>
      <c r="C14" s="76" t="e">
        <f>'PFC Series 2015'!C54+#REF!+#REF!+#REF!+#REF!</f>
        <v>#REF!</v>
      </c>
      <c r="D14" s="51">
        <f>+'PFC Series 2014'!D14+'PFC Series 2015'!D14</f>
        <v>126899.5</v>
      </c>
      <c r="E14" s="76">
        <f t="shared" si="0"/>
        <v>126899.5</v>
      </c>
      <c r="F14" s="76">
        <f>+E13+E14</f>
        <v>1715371.25</v>
      </c>
      <c r="G14" s="77">
        <v>42613</v>
      </c>
    </row>
    <row r="15" spans="1:7" hidden="1" x14ac:dyDescent="0.3">
      <c r="A15" s="60">
        <v>42781</v>
      </c>
      <c r="B15" s="97">
        <f>+'PFC Series 2014'!B15+'PFC Series 2015'!B15+'PFC Series 2016'!B15</f>
        <v>1460000</v>
      </c>
      <c r="C15" s="97">
        <f>+'PFC Series 2014'!C15+'PFC Series 2015'!C15+'PFC Series 2016'!C15</f>
        <v>7.6499999999999999E-2</v>
      </c>
      <c r="D15" s="97">
        <f>+'PFC Series 2014'!D15+'PFC Series 2015'!D15+'PFC Series 2016'!D15</f>
        <v>160546.16999999998</v>
      </c>
      <c r="E15" s="97">
        <f t="shared" si="0"/>
        <v>1620546.17</v>
      </c>
      <c r="F15" s="76"/>
      <c r="G15" s="77"/>
    </row>
    <row r="16" spans="1:7" hidden="1" x14ac:dyDescent="0.3">
      <c r="A16" s="60">
        <v>42962</v>
      </c>
      <c r="B16" s="51">
        <f>+'PFC Series 2014'!B16+'PFC Series 2015'!B16+'PFC Series 2016'!B16</f>
        <v>650000</v>
      </c>
      <c r="C16" s="76" t="e">
        <f>'PFC Series 2015'!C56+#REF!+#REF!+#REF!+#REF!</f>
        <v>#REF!</v>
      </c>
      <c r="D16" s="51">
        <f>+'PFC Series 2014'!D16+'PFC Series 2015'!D16+'PFC Series 2016'!D16</f>
        <v>168956.5</v>
      </c>
      <c r="E16" s="76">
        <f t="shared" si="0"/>
        <v>818956.5</v>
      </c>
      <c r="F16" s="76">
        <f>+E15+E16</f>
        <v>2439502.67</v>
      </c>
      <c r="G16" s="77">
        <v>42978</v>
      </c>
    </row>
    <row r="17" spans="1:7" hidden="1" x14ac:dyDescent="0.3">
      <c r="A17" s="60">
        <v>43146</v>
      </c>
      <c r="B17" s="51">
        <f>+'PFC Series 2014'!B17+'PFC Series 2015'!B17+'PFC Series 2016'!B17</f>
        <v>2150000</v>
      </c>
      <c r="C17" s="76" t="e">
        <f>'PFC Series 2015'!C57+#REF!+#REF!+#REF!+#REF!</f>
        <v>#REF!</v>
      </c>
      <c r="D17" s="51">
        <f>+'PFC Series 2014'!D17+'PFC Series 2015'!D17+'PFC Series 2016'!D17</f>
        <v>163496.5</v>
      </c>
      <c r="E17" s="76">
        <f t="shared" si="0"/>
        <v>2313496.5</v>
      </c>
      <c r="F17" s="76"/>
      <c r="G17" s="77"/>
    </row>
    <row r="18" spans="1:7" hidden="1" x14ac:dyDescent="0.3">
      <c r="A18" s="60">
        <v>43327</v>
      </c>
      <c r="B18" s="51">
        <f>+'PFC Series 2014'!B18+'PFC Series 2015'!B18+'PFC Series 2016'!B18</f>
        <v>0</v>
      </c>
      <c r="C18" s="76" t="e">
        <f>'PFC Series 2015'!C58+#REF!+#REF!+#REF!+#REF!</f>
        <v>#REF!</v>
      </c>
      <c r="D18" s="51">
        <f>+'PFC Series 2014'!D18+'PFC Series 2015'!D18+'PFC Series 2016'!D18</f>
        <v>140766.25</v>
      </c>
      <c r="E18" s="76">
        <f t="shared" si="0"/>
        <v>140766.25</v>
      </c>
      <c r="F18" s="76">
        <f>+E17+E18</f>
        <v>2454262.75</v>
      </c>
      <c r="G18" s="77">
        <v>43343</v>
      </c>
    </row>
    <row r="19" spans="1:7" hidden="1" x14ac:dyDescent="0.3">
      <c r="A19" s="60">
        <v>43511</v>
      </c>
      <c r="B19" s="51">
        <f>+'PFC Series 2014'!B19+'PFC Series 2015'!B19+'PFC Series 2016'!B19</f>
        <v>2200000</v>
      </c>
      <c r="C19" s="76" t="e">
        <f>'PFC Series 2015'!C59+#REF!+#REF!+#REF!+#REF!</f>
        <v>#REF!</v>
      </c>
      <c r="D19" s="51">
        <f>+'PFC Series 2014'!D19+'PFC Series 2015'!D19+'PFC Series 2016'!D19</f>
        <v>140766.25</v>
      </c>
      <c r="E19" s="76">
        <f t="shared" si="0"/>
        <v>2340766.25</v>
      </c>
      <c r="F19" s="76"/>
      <c r="G19" s="77"/>
    </row>
    <row r="20" spans="1:7" hidden="1" x14ac:dyDescent="0.3">
      <c r="A20" s="60">
        <v>43692</v>
      </c>
      <c r="B20" s="51">
        <f>+'PFC Series 2014'!B20+'PFC Series 2015'!B20+'PFC Series 2016'!B20</f>
        <v>0</v>
      </c>
      <c r="C20" s="76" t="e">
        <f>'PFC Series 2015'!C60+#REF!+#REF!+#REF!+#REF!</f>
        <v>#REF!</v>
      </c>
      <c r="D20" s="51">
        <f>+'PFC Series 2014'!D20+'PFC Series 2015'!D20+'PFC Series 2016'!D20</f>
        <v>117601</v>
      </c>
      <c r="E20" s="76">
        <f t="shared" si="0"/>
        <v>117601</v>
      </c>
      <c r="F20" s="76">
        <f>+E19+E20</f>
        <v>2458367.25</v>
      </c>
      <c r="G20" s="77">
        <v>43708</v>
      </c>
    </row>
    <row r="21" spans="1:7" hidden="1" x14ac:dyDescent="0.3">
      <c r="A21" s="60">
        <v>43876</v>
      </c>
      <c r="B21" s="51">
        <f>+'PFC Series 2014'!B21+'PFC Series 2015'!B21+'PFC Series 2016'!B21</f>
        <v>0</v>
      </c>
      <c r="C21" s="76" t="e">
        <f>'PFC Series 2015'!C61+#REF!+#REF!+#REF!+#REF!</f>
        <v>#REF!</v>
      </c>
      <c r="D21" s="51">
        <f>+'PFC Series 2014'!D21+'PFC Series 2015'!D21+'PFC Series 2016'!D21</f>
        <v>0</v>
      </c>
      <c r="E21" s="76">
        <f t="shared" si="0"/>
        <v>0</v>
      </c>
      <c r="F21" s="76"/>
      <c r="G21" s="77"/>
    </row>
    <row r="22" spans="1:7" hidden="1" x14ac:dyDescent="0.3">
      <c r="A22" s="60">
        <v>44058</v>
      </c>
      <c r="B22" s="51">
        <f>+'PFC Series 2014'!B22+'PFC Series 2015'!B22+'PFC Series 2016'!B22</f>
        <v>0</v>
      </c>
      <c r="C22" s="76" t="e">
        <f>'PFC Series 2015'!C62+#REF!+#REF!+#REF!+#REF!</f>
        <v>#REF!</v>
      </c>
      <c r="D22" s="51">
        <f>+'PFC Series 2014'!D22+'PFC Series 2015'!D22+'PFC Series 2016'!D22</f>
        <v>0</v>
      </c>
      <c r="E22" s="76">
        <f t="shared" si="0"/>
        <v>0</v>
      </c>
      <c r="F22" s="76">
        <f>+E21+E22</f>
        <v>0</v>
      </c>
      <c r="G22" s="77">
        <v>44074</v>
      </c>
    </row>
    <row r="23" spans="1:7" hidden="1" x14ac:dyDescent="0.3">
      <c r="A23" s="60">
        <v>44242</v>
      </c>
      <c r="B23" s="97">
        <f>+'PFC Series 2014'!B23+'PFC Series 2015'!B23+'PFC Series 2016'!B23+'PFC Series 2020'!B23</f>
        <v>2305000</v>
      </c>
      <c r="C23" s="97" t="e">
        <f>'PFC Series 2015'!C63+#REF!+#REF!+#REF!+#REF!</f>
        <v>#REF!</v>
      </c>
      <c r="D23" s="97">
        <f>+'PFC Series 2014'!D23+'PFC Series 2015'!D23+'PFC Series 2016'!D23+'PFC Series 2020'!D23</f>
        <v>303969.18</v>
      </c>
      <c r="E23" s="97">
        <f t="shared" si="0"/>
        <v>2608969.1800000002</v>
      </c>
      <c r="F23" s="97">
        <v>0</v>
      </c>
      <c r="G23" s="77"/>
    </row>
    <row r="24" spans="1:7" hidden="1" x14ac:dyDescent="0.3">
      <c r="A24" s="60">
        <v>44423</v>
      </c>
      <c r="B24" s="51">
        <f>+'PFC Series 2014'!B24+'PFC Series 2015'!B24+'PFC Series 2016'!B24+'PFC Series 2020'!B24</f>
        <v>0</v>
      </c>
      <c r="C24" s="76" t="e">
        <f>'PFC Series 2015'!C64+#REF!+#REF!+#REF!+#REF!</f>
        <v>#REF!</v>
      </c>
      <c r="D24" s="51">
        <f>+'PFC Series 2014'!D24+'PFC Series 2015'!D24+'PFC Series 2016'!D24+'PFC Series 2020'!D24</f>
        <v>580788.75</v>
      </c>
      <c r="E24" s="76">
        <f t="shared" si="0"/>
        <v>580788.75</v>
      </c>
      <c r="F24" s="76">
        <f>+E23+E24</f>
        <v>3189757.93</v>
      </c>
      <c r="G24" s="77">
        <v>44439</v>
      </c>
    </row>
    <row r="25" spans="1:7" hidden="1" x14ac:dyDescent="0.3">
      <c r="A25" s="60">
        <v>44607</v>
      </c>
      <c r="B25" s="97">
        <f>+'PFC Series 2014'!B25+'PFC Series 2015'!B25+'PFC Series 2016'!B25+'PFC Series 2020'!B25</f>
        <v>0</v>
      </c>
      <c r="C25" s="97" t="e">
        <f>'PFC Series 2015'!C65+#REF!+#REF!+#REF!+#REF!</f>
        <v>#REF!</v>
      </c>
      <c r="D25" s="97">
        <f>+'PFC Series 2014'!D25+'PFC Series 2015'!D25+'PFC Series 2016'!D25+'PFC Series 2020'!D25</f>
        <v>0</v>
      </c>
      <c r="E25" s="97">
        <f t="shared" si="0"/>
        <v>0</v>
      </c>
      <c r="F25" s="97">
        <v>0</v>
      </c>
      <c r="G25" s="77"/>
    </row>
    <row r="26" spans="1:7" hidden="1" x14ac:dyDescent="0.3">
      <c r="A26" s="60">
        <v>44788</v>
      </c>
      <c r="B26" s="51">
        <f>+'PFC Series 2014'!B26+'PFC Series 2015'!B26+'PFC Series 2016'!B26+'PFC Series 2020'!B26</f>
        <v>0</v>
      </c>
      <c r="C26" s="76" t="e">
        <f>'PFC Series 2015'!C66+#REF!+#REF!+#REF!+#REF!</f>
        <v>#REF!</v>
      </c>
      <c r="D26" s="51">
        <f>+'PFC Series 2014'!D26+'PFC Series 2015'!D26+'PFC Series 2016'!D26+'PFC Series 2020'!D26</f>
        <v>0</v>
      </c>
      <c r="E26" s="76">
        <f t="shared" si="0"/>
        <v>0</v>
      </c>
      <c r="F26" s="76">
        <f>+E25+E26</f>
        <v>0</v>
      </c>
      <c r="G26" s="77">
        <v>44804</v>
      </c>
    </row>
    <row r="27" spans="1:7" hidden="1" x14ac:dyDescent="0.3">
      <c r="A27" s="60">
        <v>44972</v>
      </c>
      <c r="B27" s="97">
        <f>+'PFC Series 2014'!B27+'PFC Series 2015'!B27+'PFC Series 2016'!B27+'PFC Series 2020'!B27</f>
        <v>0</v>
      </c>
      <c r="C27" s="97" t="e">
        <f>'PFC Series 2015'!C67+#REF!+#REF!+#REF!+#REF!</f>
        <v>#REF!</v>
      </c>
      <c r="D27" s="97">
        <f>+'PFC Series 2014'!D27+'PFC Series 2015'!D27+'PFC Series 2016'!D27+'PFC Series 2020'!D27</f>
        <v>0</v>
      </c>
      <c r="E27" s="97">
        <f t="shared" si="0"/>
        <v>0</v>
      </c>
      <c r="F27" s="97">
        <v>0</v>
      </c>
      <c r="G27" s="77"/>
    </row>
    <row r="28" spans="1:7" hidden="1" x14ac:dyDescent="0.3">
      <c r="A28" s="60">
        <v>45153</v>
      </c>
      <c r="B28" s="51">
        <f>+'PFC Series 2014'!B28+'PFC Series 2015'!B28+'PFC Series 2016'!B28+'PFC Series 2020'!B28</f>
        <v>0</v>
      </c>
      <c r="C28" s="76" t="e">
        <f>'PFC Series 2015'!C68+#REF!+#REF!+#REF!+#REF!</f>
        <v>#REF!</v>
      </c>
      <c r="D28" s="51">
        <f>+'PFC Series 2014'!D28+'PFC Series 2015'!D28+'PFC Series 2016'!D28+'PFC Series 2020'!D28</f>
        <v>0</v>
      </c>
      <c r="E28" s="76">
        <f t="shared" si="0"/>
        <v>0</v>
      </c>
      <c r="F28" s="76">
        <f>+E27+E28</f>
        <v>0</v>
      </c>
      <c r="G28" s="77">
        <v>45169</v>
      </c>
    </row>
    <row r="29" spans="1:7" x14ac:dyDescent="0.3">
      <c r="A29" s="60">
        <v>45337</v>
      </c>
      <c r="B29" s="97">
        <f>+'PFC Series 2014'!B29+'PFC Series 2015'!B29+'PFC Series 2016'!B29+'PFC Series 2020'!B29</f>
        <v>1450000</v>
      </c>
      <c r="C29" s="121" t="e">
        <f>'PFC Series 2015'!C69+#REF!+#REF!+#REF!+#REF!</f>
        <v>#REF!</v>
      </c>
      <c r="D29" s="97">
        <f>+'PFC Series 2014'!D29+'PFC Series 2015'!D29+'PFC Series 2016'!D29+'PFC Series 2020'!D29</f>
        <v>530236.25</v>
      </c>
      <c r="E29" s="121">
        <f t="shared" si="0"/>
        <v>1980236.25</v>
      </c>
      <c r="F29" s="121">
        <v>0</v>
      </c>
      <c r="G29" s="77"/>
    </row>
    <row r="30" spans="1:7" x14ac:dyDescent="0.3">
      <c r="A30" s="60">
        <v>45519</v>
      </c>
      <c r="B30" s="51">
        <f>+'PFC Series 2014'!B30+'PFC Series 2015'!B30+'PFC Series 2016'!B30+'PFC Series 2020'!B30</f>
        <v>0</v>
      </c>
      <c r="C30" s="76" t="e">
        <f>'PFC Series 2015'!C70+#REF!+#REF!+#REF!+#REF!</f>
        <v>#REF!</v>
      </c>
      <c r="D30" s="51">
        <f>+'PFC Series 2014'!D30+'PFC Series 2015'!D30+'PFC Series 2016'!D30+'PFC Series 2020'!D30</f>
        <v>505938.25</v>
      </c>
      <c r="E30" s="76">
        <f t="shared" si="0"/>
        <v>505938.25</v>
      </c>
      <c r="F30" s="76">
        <f>+E29+E30</f>
        <v>2486174.5</v>
      </c>
      <c r="G30" s="77">
        <v>45535</v>
      </c>
    </row>
    <row r="31" spans="1:7" x14ac:dyDescent="0.3">
      <c r="A31" s="60">
        <v>45703</v>
      </c>
      <c r="B31" s="51">
        <f>+'PFC Series 2014'!B31+'PFC Series 2015'!B31+'PFC Series 2016'!B31+'PFC Series 2020'!B31</f>
        <v>1480000</v>
      </c>
      <c r="C31" s="76" t="e">
        <f>'PFC Series 2015'!C71+#REF!+#REF!+#REF!+#REF!</f>
        <v>#REF!</v>
      </c>
      <c r="D31" s="51">
        <f>+'PFC Series 2014'!D31+'PFC Series 2015'!D31+'PFC Series 2016'!D31+'PFC Series 2020'!D31</f>
        <v>505938.25</v>
      </c>
      <c r="E31" s="76">
        <f t="shared" si="0"/>
        <v>1985938.25</v>
      </c>
      <c r="F31" s="76"/>
      <c r="G31" s="77"/>
    </row>
    <row r="32" spans="1:7" x14ac:dyDescent="0.3">
      <c r="A32" s="60">
        <v>45884</v>
      </c>
      <c r="B32" s="51">
        <f>+'PFC Series 2014'!B32+'PFC Series 2015'!B32+'PFC Series 2016'!B32+'PFC Series 2020'!B32</f>
        <v>0</v>
      </c>
      <c r="C32" s="76" t="e">
        <f>'PFC Series 2015'!C72+#REF!+#REF!+#REF!+#REF!</f>
        <v>#REF!</v>
      </c>
      <c r="D32" s="51">
        <f>+'PFC Series 2014'!D32+'PFC Series 2015'!D32+'PFC Series 2016'!D32+'PFC Series 2020'!D32</f>
        <v>481222.25</v>
      </c>
      <c r="E32" s="76">
        <f t="shared" si="0"/>
        <v>481222.25</v>
      </c>
      <c r="F32" s="76">
        <f>+E31+E32</f>
        <v>2467160.5</v>
      </c>
      <c r="G32" s="77">
        <v>45900</v>
      </c>
    </row>
    <row r="33" spans="1:7" x14ac:dyDescent="0.3">
      <c r="A33" s="60">
        <v>46068</v>
      </c>
      <c r="B33" s="51">
        <f>+'PFC Series 2014'!B33+'PFC Series 2015'!B33+'PFC Series 2016'!B33+'PFC Series 2020'!B33</f>
        <v>1525000</v>
      </c>
      <c r="C33" s="76" t="e">
        <f>'PFC Series 2015'!C73+#REF!+#REF!+#REF!+#REF!</f>
        <v>#REF!</v>
      </c>
      <c r="D33" s="51">
        <f>+'PFC Series 2014'!D33+'PFC Series 2015'!D33+'PFC Series 2016'!D33+'PFC Series 2020'!D33</f>
        <v>481222.25</v>
      </c>
      <c r="E33" s="76">
        <f t="shared" si="0"/>
        <v>2006222.25</v>
      </c>
      <c r="F33" s="76"/>
      <c r="G33" s="77"/>
    </row>
    <row r="34" spans="1:7" x14ac:dyDescent="0.3">
      <c r="A34" s="60">
        <v>46249</v>
      </c>
      <c r="B34" s="51">
        <f>+'PFC Series 2014'!B34+'PFC Series 2015'!B34+'PFC Series 2016'!B34+'PFC Series 2020'!B34</f>
        <v>0</v>
      </c>
      <c r="C34" s="76" t="e">
        <f>'PFC Series 2015'!C74+#REF!+#REF!+#REF!+#REF!</f>
        <v>#REF!</v>
      </c>
      <c r="D34" s="51">
        <f>+'PFC Series 2014'!D34+'PFC Series 2015'!D34+'PFC Series 2016'!D34+'PFC Series 2020'!D34</f>
        <v>455381.25</v>
      </c>
      <c r="E34" s="76">
        <f t="shared" si="0"/>
        <v>455381.25</v>
      </c>
      <c r="F34" s="76">
        <f>+E33+E34</f>
        <v>2461603.5</v>
      </c>
      <c r="G34" s="77">
        <v>46265</v>
      </c>
    </row>
    <row r="35" spans="1:7" x14ac:dyDescent="0.3">
      <c r="A35" s="60">
        <v>46433</v>
      </c>
      <c r="B35" s="51">
        <f>+'PFC Series 2014'!B35+'PFC Series 2015'!B35+'PFC Series 2016'!B35+'PFC Series 2020'!B35</f>
        <v>880000</v>
      </c>
      <c r="C35" s="76" t="e">
        <f>'PFC Series 2015'!C75+#REF!+#REF!+#REF!+#REF!</f>
        <v>#REF!</v>
      </c>
      <c r="D35" s="51">
        <f>+'PFC Series 2014'!D35+'PFC Series 2015'!D35+'PFC Series 2016'!D35+'PFC Series 2020'!D35</f>
        <v>455381.25</v>
      </c>
      <c r="E35" s="76">
        <f t="shared" si="0"/>
        <v>1335381.25</v>
      </c>
      <c r="F35" s="76"/>
      <c r="G35" s="77"/>
    </row>
    <row r="36" spans="1:7" x14ac:dyDescent="0.3">
      <c r="A36" s="60">
        <v>46614</v>
      </c>
      <c r="B36" s="51">
        <f>+'PFC Series 2014'!B36+'PFC Series 2015'!B36+'PFC Series 2016'!B36+'PFC Series 2020'!B36</f>
        <v>0</v>
      </c>
      <c r="C36" s="76" t="e">
        <f>'PFC Series 2015'!C76+#REF!+#REF!+#REF!+#REF!</f>
        <v>#REF!</v>
      </c>
      <c r="D36" s="51">
        <f>+'PFC Series 2014'!D36+'PFC Series 2015'!D36+'PFC Series 2016'!D36+'PFC Series 2020'!D36</f>
        <v>433381.25</v>
      </c>
      <c r="E36" s="76">
        <f t="shared" si="0"/>
        <v>433381.25</v>
      </c>
      <c r="F36" s="76">
        <f>+E35+E36</f>
        <v>1768762.5</v>
      </c>
      <c r="G36" s="77">
        <v>46630</v>
      </c>
    </row>
    <row r="37" spans="1:7" x14ac:dyDescent="0.3">
      <c r="A37" s="60">
        <v>46798</v>
      </c>
      <c r="B37" s="51">
        <f>+'PFC Series 2014'!B37+'PFC Series 2015'!B37+'PFC Series 2016'!B37+'PFC Series 2020'!B37</f>
        <v>930000</v>
      </c>
      <c r="C37" s="76" t="e">
        <f>'PFC Series 2015'!C77+#REF!+#REF!+#REF!+#REF!</f>
        <v>#REF!</v>
      </c>
      <c r="D37" s="51">
        <f>+'PFC Series 2014'!D37+'PFC Series 2015'!D37+'PFC Series 2016'!D37+'PFC Series 2020'!D37</f>
        <v>433381.25</v>
      </c>
      <c r="E37" s="76">
        <f t="shared" si="0"/>
        <v>1363381.25</v>
      </c>
      <c r="F37" s="76"/>
      <c r="G37" s="77"/>
    </row>
    <row r="38" spans="1:7" x14ac:dyDescent="0.3">
      <c r="A38" s="60">
        <v>46980</v>
      </c>
      <c r="B38" s="51">
        <f>+'PFC Series 2014'!B38+'PFC Series 2015'!B38+'PFC Series 2016'!B38+'PFC Series 2020'!B38</f>
        <v>0</v>
      </c>
      <c r="C38" s="76" t="e">
        <f>'PFC Series 2015'!C78+#REF!+#REF!+#REF!+#REF!</f>
        <v>#REF!</v>
      </c>
      <c r="D38" s="51">
        <f>+'PFC Series 2014'!D38+'PFC Series 2015'!D38+'PFC Series 2016'!D38+'PFC Series 2020'!D38</f>
        <v>410131.25</v>
      </c>
      <c r="E38" s="76">
        <f t="shared" si="0"/>
        <v>410131.25</v>
      </c>
      <c r="F38" s="76">
        <f>+E37+E38</f>
        <v>1773512.5</v>
      </c>
      <c r="G38" s="77">
        <v>46996</v>
      </c>
    </row>
    <row r="39" spans="1:7" x14ac:dyDescent="0.3">
      <c r="A39" s="60">
        <v>47164</v>
      </c>
      <c r="B39" s="51">
        <f>+'PFC Series 2014'!B39+'PFC Series 2015'!B39+'PFC Series 2016'!B39+'PFC Series 2020'!B39</f>
        <v>930000</v>
      </c>
      <c r="C39" s="76" t="e">
        <f>'PFC Series 2015'!C79+#REF!+#REF!+#REF!+#REF!</f>
        <v>#REF!</v>
      </c>
      <c r="D39" s="51">
        <f>+'PFC Series 2014'!D39+'PFC Series 2015'!D39+'PFC Series 2016'!D39+'PFC Series 2020'!D39</f>
        <v>410131.25</v>
      </c>
      <c r="E39" s="76">
        <f t="shared" si="0"/>
        <v>1340131.25</v>
      </c>
      <c r="F39" s="76"/>
      <c r="G39" s="77"/>
    </row>
    <row r="40" spans="1:7" x14ac:dyDescent="0.3">
      <c r="A40" s="60">
        <v>47345</v>
      </c>
      <c r="B40" s="51">
        <f>+'PFC Series 2014'!B40+'PFC Series 2015'!B40+'PFC Series 2016'!B40+'PFC Series 2020'!B40</f>
        <v>0</v>
      </c>
      <c r="C40" s="76" t="e">
        <f>'PFC Series 2015'!C80+#REF!+#REF!+#REF!+#REF!</f>
        <v>#REF!</v>
      </c>
      <c r="D40" s="51">
        <f>+'PFC Series 2014'!D40+'PFC Series 2015'!D40+'PFC Series 2016'!D40+'PFC Series 2020'!D40</f>
        <v>386881.25</v>
      </c>
      <c r="E40" s="76">
        <f t="shared" si="0"/>
        <v>386881.25</v>
      </c>
      <c r="F40" s="76">
        <f>+E39+E40</f>
        <v>1727012.5</v>
      </c>
      <c r="G40" s="77">
        <v>47361</v>
      </c>
    </row>
    <row r="41" spans="1:7" x14ac:dyDescent="0.3">
      <c r="A41" s="60">
        <v>47529</v>
      </c>
      <c r="B41" s="51">
        <f>+'PFC Series 2014'!B41+'PFC Series 2015'!B41+'PFC Series 2016'!B41+'PFC Series 2020'!B41</f>
        <v>970000</v>
      </c>
      <c r="C41" s="76" t="e">
        <f>'PFC Series 2015'!C81+#REF!+#REF!+#REF!+#REF!</f>
        <v>#REF!</v>
      </c>
      <c r="D41" s="51">
        <f>+'PFC Series 2014'!D41+'PFC Series 2015'!D41+'PFC Series 2016'!D41+'PFC Series 2020'!D41</f>
        <v>386881.25</v>
      </c>
      <c r="E41" s="76">
        <f t="shared" si="0"/>
        <v>1356881.25</v>
      </c>
      <c r="F41" s="76"/>
      <c r="G41" s="77"/>
    </row>
    <row r="42" spans="1:7" x14ac:dyDescent="0.3">
      <c r="A42" s="60">
        <v>47710</v>
      </c>
      <c r="B42" s="51">
        <f>+'PFC Series 2014'!B42+'PFC Series 2015'!B42+'PFC Series 2016'!B42+'PFC Series 2020'!B42</f>
        <v>0</v>
      </c>
      <c r="C42" s="76" t="e">
        <f>'PFC Series 2015'!C82+#REF!+#REF!+#REF!+#REF!</f>
        <v>#REF!</v>
      </c>
      <c r="D42" s="51">
        <f>+'PFC Series 2014'!D42+'PFC Series 2015'!D42+'PFC Series 2016'!D42+'PFC Series 2020'!D42</f>
        <v>362631.25</v>
      </c>
      <c r="E42" s="76">
        <f t="shared" si="0"/>
        <v>362631.25</v>
      </c>
      <c r="F42" s="76">
        <f>+E41+E42</f>
        <v>1719512.5</v>
      </c>
      <c r="G42" s="77">
        <v>47726</v>
      </c>
    </row>
    <row r="43" spans="1:7" x14ac:dyDescent="0.3">
      <c r="A43" s="60">
        <v>47894</v>
      </c>
      <c r="B43" s="51">
        <f>+'PFC Series 2014'!B43+'PFC Series 2015'!B43+'PFC Series 2016'!B43+'PFC Series 2020'!B43</f>
        <v>1005000</v>
      </c>
      <c r="C43" s="76" t="e">
        <f>'PFC Series 2015'!C83+#REF!+#REF!+#REF!+#REF!</f>
        <v>#REF!</v>
      </c>
      <c r="D43" s="51">
        <f>+'PFC Series 2014'!D43+'PFC Series 2015'!D43+'PFC Series 2016'!D43+'PFC Series 2020'!D43</f>
        <v>362631.25</v>
      </c>
      <c r="E43" s="76">
        <f t="shared" si="0"/>
        <v>1367631.25</v>
      </c>
      <c r="F43" s="76"/>
      <c r="G43" s="77"/>
    </row>
    <row r="44" spans="1:7" x14ac:dyDescent="0.3">
      <c r="A44" s="60">
        <v>48075</v>
      </c>
      <c r="B44" s="51">
        <f>+'PFC Series 2014'!B44+'PFC Series 2015'!B44+'PFC Series 2016'!B44+'PFC Series 2020'!B44</f>
        <v>0</v>
      </c>
      <c r="C44" s="76" t="e">
        <f>'PFC Series 2015'!C84+#REF!+#REF!+#REF!+#REF!</f>
        <v>#REF!</v>
      </c>
      <c r="D44" s="51">
        <f>+'PFC Series 2014'!D44+'PFC Series 2015'!D44+'PFC Series 2016'!D44+'PFC Series 2020'!D44</f>
        <v>342531.25</v>
      </c>
      <c r="E44" s="76">
        <f t="shared" si="0"/>
        <v>342531.25</v>
      </c>
      <c r="F44" s="76">
        <f>+E43+E44</f>
        <v>1710162.5</v>
      </c>
      <c r="G44" s="77">
        <v>48091</v>
      </c>
    </row>
    <row r="45" spans="1:7" x14ac:dyDescent="0.3">
      <c r="A45" s="60">
        <v>48259</v>
      </c>
      <c r="B45" s="51">
        <f>+'PFC Series 2014'!B45+'PFC Series 2015'!B45+'PFC Series 2016'!B45+'PFC Series 2020'!B45</f>
        <v>1040000</v>
      </c>
      <c r="C45" s="76" t="e">
        <f>'PFC Series 2015'!C85+#REF!+#REF!+#REF!+#REF!</f>
        <v>#REF!</v>
      </c>
      <c r="D45" s="51">
        <f>+'PFC Series 2014'!D45+'PFC Series 2015'!D45+'PFC Series 2016'!D45+'PFC Series 2020'!D45</f>
        <v>342531.25</v>
      </c>
      <c r="E45" s="76">
        <f t="shared" si="0"/>
        <v>1382531.25</v>
      </c>
      <c r="F45" s="76"/>
      <c r="G45" s="77"/>
    </row>
    <row r="46" spans="1:7" x14ac:dyDescent="0.3">
      <c r="A46" s="60">
        <v>48441</v>
      </c>
      <c r="B46" s="51">
        <f>+'PFC Series 2014'!B46+'PFC Series 2015'!B46+'PFC Series 2016'!B46+'PFC Series 2020'!B46</f>
        <v>0</v>
      </c>
      <c r="C46" s="76" t="e">
        <f>'PFC Series 2015'!C86+#REF!+#REF!+#REF!+#REF!</f>
        <v>#REF!</v>
      </c>
      <c r="D46" s="51">
        <f>+'PFC Series 2014'!D46+'PFC Series 2015'!D46+'PFC Series 2016'!D46+'PFC Series 2020'!D46</f>
        <v>321731.25</v>
      </c>
      <c r="E46" s="76">
        <f t="shared" si="0"/>
        <v>321731.25</v>
      </c>
      <c r="F46" s="76">
        <f>+E45+E46</f>
        <v>1704262.5</v>
      </c>
      <c r="G46" s="77">
        <f>A46</f>
        <v>48441</v>
      </c>
    </row>
    <row r="47" spans="1:7" x14ac:dyDescent="0.3">
      <c r="A47" s="60">
        <v>48625</v>
      </c>
      <c r="B47" s="51">
        <f>+'PFC Series 2014'!B47+'PFC Series 2015'!B47+'PFC Series 2016'!B47+'PFC Series 2020'!B47</f>
        <v>1080000</v>
      </c>
      <c r="C47" s="76" t="e">
        <f>'PFC Series 2015'!C87+#REF!+#REF!+#REF!+#REF!</f>
        <v>#REF!</v>
      </c>
      <c r="D47" s="51">
        <f>+'PFC Series 2014'!D47+'PFC Series 2015'!D47+'PFC Series 2016'!D47+'PFC Series 2020'!D47</f>
        <v>321731.25</v>
      </c>
      <c r="E47" s="76">
        <f t="shared" si="0"/>
        <v>1401731.25</v>
      </c>
      <c r="F47" s="76"/>
      <c r="G47" s="77"/>
    </row>
    <row r="48" spans="1:7" x14ac:dyDescent="0.3">
      <c r="A48" s="60">
        <v>48806</v>
      </c>
      <c r="B48" s="51">
        <f>+'PFC Series 2014'!B48+'PFC Series 2015'!B48+'PFC Series 2016'!B48+'PFC Series 2020'!B48</f>
        <v>0</v>
      </c>
      <c r="C48" s="76" t="e">
        <f>'PFC Series 2015'!C88+#REF!+#REF!+#REF!+#REF!</f>
        <v>#REF!</v>
      </c>
      <c r="D48" s="51">
        <f>+'PFC Series 2014'!D48+'PFC Series 2015'!D48+'PFC Series 2016'!D48+'PFC Series 2020'!D48</f>
        <v>300131.25</v>
      </c>
      <c r="E48" s="76">
        <f t="shared" si="0"/>
        <v>300131.25</v>
      </c>
      <c r="F48" s="76">
        <f>+E47+E48</f>
        <v>1701862.5</v>
      </c>
      <c r="G48" s="77">
        <f>A48</f>
        <v>48806</v>
      </c>
    </row>
    <row r="49" spans="1:7" x14ac:dyDescent="0.3">
      <c r="A49" s="60">
        <v>48990</v>
      </c>
      <c r="B49" s="51">
        <f>+'PFC Series 2014'!B49+'PFC Series 2015'!B49+'PFC Series 2016'!B49+'PFC Series 2020'!B49</f>
        <v>1125000</v>
      </c>
      <c r="C49" s="76" t="e">
        <f>'PFC Series 2015'!C89+#REF!+#REF!+#REF!+#REF!</f>
        <v>#REF!</v>
      </c>
      <c r="D49" s="51">
        <f>+'PFC Series 2014'!D49+'PFC Series 2015'!D49+'PFC Series 2016'!D49+'PFC Series 2020'!D49</f>
        <v>300131.25</v>
      </c>
      <c r="E49" s="76">
        <f t="shared" si="0"/>
        <v>1425131.25</v>
      </c>
      <c r="F49" s="76"/>
      <c r="G49" s="77"/>
    </row>
    <row r="50" spans="1:7" x14ac:dyDescent="0.3">
      <c r="A50" s="60">
        <v>49171</v>
      </c>
      <c r="B50" s="51">
        <f>+'PFC Series 2014'!B50+'PFC Series 2015'!B50+'PFC Series 2016'!B50+'PFC Series 2020'!B50</f>
        <v>0</v>
      </c>
      <c r="C50" s="76" t="e">
        <f>'PFC Series 2015'!C90+#REF!+#REF!+#REF!+#REF!</f>
        <v>#REF!</v>
      </c>
      <c r="D50" s="51">
        <f>+'PFC Series 2014'!D50+'PFC Series 2015'!D50+'PFC Series 2016'!D50+'PFC Series 2020'!D50</f>
        <v>277631.25</v>
      </c>
      <c r="E50" s="76">
        <f t="shared" si="0"/>
        <v>277631.25</v>
      </c>
      <c r="F50" s="76">
        <f>+E49+E50</f>
        <v>1702762.5</v>
      </c>
      <c r="G50" s="77">
        <f>A50</f>
        <v>49171</v>
      </c>
    </row>
    <row r="51" spans="1:7" x14ac:dyDescent="0.3">
      <c r="A51" s="60">
        <v>49355</v>
      </c>
      <c r="B51" s="51">
        <f>+'PFC Series 2014'!B51+'PFC Series 2015'!B51+'PFC Series 2016'!B51+'PFC Series 2020'!B51</f>
        <v>1160000</v>
      </c>
      <c r="C51" s="76" t="e">
        <f>'PFC Series 2015'!C91+#REF!+#REF!+#REF!+#REF!</f>
        <v>#REF!</v>
      </c>
      <c r="D51" s="51">
        <f>+'PFC Series 2014'!D51+'PFC Series 2015'!D51+'PFC Series 2016'!D51+'PFC Series 2020'!D51</f>
        <v>277631.25</v>
      </c>
      <c r="E51" s="76">
        <f t="shared" si="0"/>
        <v>1437631.25</v>
      </c>
      <c r="F51" s="76"/>
      <c r="G51" s="77"/>
    </row>
    <row r="52" spans="1:7" x14ac:dyDescent="0.3">
      <c r="A52" s="60">
        <v>49536</v>
      </c>
      <c r="B52" s="51">
        <f>+'PFC Series 2014'!B52+'PFC Series 2015'!B52+'PFC Series 2016'!B52+'PFC Series 2020'!B52</f>
        <v>0</v>
      </c>
      <c r="C52" s="76" t="e">
        <f>'PFC Series 2015'!C92+#REF!+#REF!+#REF!+#REF!</f>
        <v>#REF!</v>
      </c>
      <c r="D52" s="51">
        <f>+'PFC Series 2014'!D52+'PFC Series 2015'!D52+'PFC Series 2016'!D52+'PFC Series 2020'!D52</f>
        <v>266031.25</v>
      </c>
      <c r="E52" s="76">
        <f t="shared" si="0"/>
        <v>266031.25</v>
      </c>
      <c r="F52" s="76">
        <f>+E51+E52</f>
        <v>1703662.5</v>
      </c>
      <c r="G52" s="77">
        <f>A52</f>
        <v>49536</v>
      </c>
    </row>
    <row r="53" spans="1:7" x14ac:dyDescent="0.3">
      <c r="A53" s="60">
        <v>49720</v>
      </c>
      <c r="B53" s="51">
        <f>+'PFC Series 2014'!B53+'PFC Series 2015'!B53+'PFC Series 2016'!B53+'PFC Series 2020'!B53</f>
        <v>1190000</v>
      </c>
      <c r="C53" s="76" t="e">
        <f>'PFC Series 2015'!C93+#REF!+#REF!+#REF!+#REF!</f>
        <v>#REF!</v>
      </c>
      <c r="D53" s="51">
        <f>+'PFC Series 2014'!D53+'PFC Series 2015'!D53+'PFC Series 2016'!D53+'PFC Series 2020'!D53</f>
        <v>266031.25</v>
      </c>
      <c r="E53" s="76">
        <f t="shared" si="0"/>
        <v>1456031.25</v>
      </c>
      <c r="F53" s="76"/>
      <c r="G53" s="77"/>
    </row>
    <row r="54" spans="1:7" x14ac:dyDescent="0.3">
      <c r="A54" s="60">
        <v>49902</v>
      </c>
      <c r="B54" s="51"/>
      <c r="C54" s="76"/>
      <c r="D54" s="51">
        <f>+'PFC Series 2020'!D54</f>
        <v>254131.25</v>
      </c>
      <c r="E54" s="76">
        <f t="shared" si="0"/>
        <v>254131.25</v>
      </c>
      <c r="F54" s="76">
        <f>+E53+E54</f>
        <v>1710162.5</v>
      </c>
      <c r="G54" s="77">
        <f>A54</f>
        <v>49902</v>
      </c>
    </row>
    <row r="55" spans="1:7" x14ac:dyDescent="0.3">
      <c r="A55" s="60">
        <v>50086</v>
      </c>
      <c r="B55" s="51">
        <f>+'PFC Series 2014'!B55+'PFC Series 2015'!B55+'PFC Series 2016'!B55+'PFC Series 2020'!B55</f>
        <v>1240000</v>
      </c>
      <c r="C55" s="76"/>
      <c r="D55" s="51">
        <f>+'PFC Series 2020'!D55</f>
        <v>254131.25</v>
      </c>
      <c r="E55" s="76">
        <f t="shared" si="0"/>
        <v>1494131.25</v>
      </c>
      <c r="F55" s="76"/>
      <c r="G55" s="77"/>
    </row>
    <row r="56" spans="1:7" x14ac:dyDescent="0.3">
      <c r="A56" s="60">
        <v>50267</v>
      </c>
      <c r="B56" s="51">
        <f>+'PFC Series 2014'!B56+'PFC Series 2015'!B56+'PFC Series 2016'!B56+'PFC Series 2020'!B56</f>
        <v>0</v>
      </c>
      <c r="C56" s="76"/>
      <c r="D56" s="51">
        <f>+'PFC Series 2020'!D56</f>
        <v>235531.25</v>
      </c>
      <c r="E56" s="76">
        <f t="shared" si="0"/>
        <v>235531.25</v>
      </c>
      <c r="F56" s="76">
        <f>+E55+E56</f>
        <v>1729662.5</v>
      </c>
      <c r="G56" s="77">
        <f>A56</f>
        <v>50267</v>
      </c>
    </row>
    <row r="57" spans="1:7" x14ac:dyDescent="0.3">
      <c r="A57" s="60">
        <v>50451</v>
      </c>
      <c r="B57" s="51">
        <f>+'PFC Series 2014'!B57+'PFC Series 2015'!B57+'PFC Series 2016'!B57+'PFC Series 2020'!B57</f>
        <v>1265000</v>
      </c>
      <c r="C57" s="76"/>
      <c r="D57" s="51">
        <f>+'PFC Series 2020'!D57</f>
        <v>235531.25</v>
      </c>
      <c r="E57" s="76">
        <f t="shared" si="0"/>
        <v>1500531.25</v>
      </c>
      <c r="F57" s="76"/>
      <c r="G57" s="77"/>
    </row>
    <row r="58" spans="1:7" x14ac:dyDescent="0.3">
      <c r="A58" s="60">
        <v>50632</v>
      </c>
      <c r="B58" s="51">
        <f>+'PFC Series 2014'!B58+'PFC Series 2015'!B58+'PFC Series 2016'!B58+'PFC Series 2020'!B58</f>
        <v>0</v>
      </c>
      <c r="C58" s="76"/>
      <c r="D58" s="51">
        <f>+'PFC Series 2020'!D58</f>
        <v>216556.25</v>
      </c>
      <c r="E58" s="76">
        <f t="shared" si="0"/>
        <v>216556.25</v>
      </c>
      <c r="F58" s="76">
        <f>+E57+E58</f>
        <v>1717087.5</v>
      </c>
      <c r="G58" s="77">
        <f>A58</f>
        <v>50632</v>
      </c>
    </row>
    <row r="59" spans="1:7" x14ac:dyDescent="0.3">
      <c r="A59" s="60">
        <v>50816</v>
      </c>
      <c r="B59" s="51">
        <f>+'PFC Series 2014'!B59+'PFC Series 2015'!B59+'PFC Series 2016'!B59+'PFC Series 2020'!B59</f>
        <v>1310000</v>
      </c>
      <c r="C59" s="76"/>
      <c r="D59" s="51">
        <f>+'PFC Series 2020'!D59</f>
        <v>216556.25</v>
      </c>
      <c r="E59" s="76">
        <f t="shared" si="0"/>
        <v>1526556.25</v>
      </c>
      <c r="F59" s="76"/>
      <c r="G59" s="77"/>
    </row>
    <row r="60" spans="1:7" x14ac:dyDescent="0.3">
      <c r="A60" s="60">
        <v>50997</v>
      </c>
      <c r="B60" s="51">
        <f>+'PFC Series 2014'!B60+'PFC Series 2015'!B60+'PFC Series 2016'!B60+'PFC Series 2020'!B60</f>
        <v>0</v>
      </c>
      <c r="C60" s="76"/>
      <c r="D60" s="51">
        <f>+'PFC Series 2020'!D60</f>
        <v>196906.25</v>
      </c>
      <c r="E60" s="76">
        <f t="shared" si="0"/>
        <v>196906.25</v>
      </c>
      <c r="F60" s="76">
        <f>+E59+E60</f>
        <v>1723462.5</v>
      </c>
      <c r="G60" s="77">
        <f>A60</f>
        <v>50997</v>
      </c>
    </row>
    <row r="61" spans="1:7" x14ac:dyDescent="0.3">
      <c r="A61" s="60">
        <v>51181</v>
      </c>
      <c r="B61" s="51">
        <f>+'PFC Series 2014'!B61+'PFC Series 2015'!B61+'PFC Series 2016'!B61+'PFC Series 2020'!B61</f>
        <v>1345000</v>
      </c>
      <c r="C61" s="76"/>
      <c r="D61" s="51">
        <f>+'PFC Series 2020'!D61</f>
        <v>196906.25</v>
      </c>
      <c r="E61" s="76">
        <f t="shared" si="0"/>
        <v>1541906.25</v>
      </c>
      <c r="F61" s="76"/>
      <c r="G61" s="77"/>
    </row>
    <row r="62" spans="1:7" x14ac:dyDescent="0.3">
      <c r="A62" s="60">
        <v>51363</v>
      </c>
      <c r="B62" s="51">
        <f>+'PFC Series 2014'!B62+'PFC Series 2015'!B62+'PFC Series 2016'!B62+'PFC Series 2020'!B62</f>
        <v>0</v>
      </c>
      <c r="C62" s="76"/>
      <c r="D62" s="51">
        <f>+'PFC Series 2020'!D62</f>
        <v>181775</v>
      </c>
      <c r="E62" s="76">
        <f t="shared" si="0"/>
        <v>181775</v>
      </c>
      <c r="F62" s="76">
        <f>+E61+E62</f>
        <v>1723681.25</v>
      </c>
      <c r="G62" s="77">
        <f>A62</f>
        <v>51363</v>
      </c>
    </row>
    <row r="63" spans="1:7" x14ac:dyDescent="0.3">
      <c r="A63" s="60">
        <v>51547</v>
      </c>
      <c r="B63" s="51">
        <f>+'PFC Series 2014'!B63+'PFC Series 2015'!B63+'PFC Series 2016'!B63+'PFC Series 2020'!B63</f>
        <v>2060000</v>
      </c>
      <c r="C63" s="76"/>
      <c r="D63" s="51">
        <f>+'PFC Series 2020'!D63</f>
        <v>181775</v>
      </c>
      <c r="E63" s="76">
        <f t="shared" si="0"/>
        <v>2241775</v>
      </c>
      <c r="F63" s="76"/>
      <c r="G63" s="77"/>
    </row>
    <row r="64" spans="1:7" x14ac:dyDescent="0.3">
      <c r="A64" s="60">
        <v>51728</v>
      </c>
      <c r="B64" s="51">
        <f>+'PFC Series 2014'!B64+'PFC Series 2015'!B64+'PFC Series 2016'!B64+'PFC Series 2020'!B64</f>
        <v>0</v>
      </c>
      <c r="C64" s="76"/>
      <c r="D64" s="51">
        <f>+'PFC Series 2020'!D64</f>
        <v>158600</v>
      </c>
      <c r="E64" s="76">
        <f t="shared" si="0"/>
        <v>158600</v>
      </c>
      <c r="F64" s="76">
        <f>+E63+E64</f>
        <v>2400375</v>
      </c>
      <c r="G64" s="77">
        <f>A64</f>
        <v>51728</v>
      </c>
    </row>
    <row r="65" spans="1:7" x14ac:dyDescent="0.3">
      <c r="A65" s="60">
        <v>51912</v>
      </c>
      <c r="B65" s="51">
        <f>+'PFC Series 2014'!B65+'PFC Series 2015'!B65+'PFC Series 2016'!B65+'PFC Series 2020'!B65</f>
        <v>2115000</v>
      </c>
      <c r="C65" s="76"/>
      <c r="D65" s="51">
        <f>+'PFC Series 2020'!D65</f>
        <v>158600</v>
      </c>
      <c r="E65" s="76">
        <f t="shared" si="0"/>
        <v>2273600</v>
      </c>
      <c r="F65" s="76"/>
      <c r="G65" s="77"/>
    </row>
    <row r="66" spans="1:7" x14ac:dyDescent="0.3">
      <c r="A66" s="60">
        <v>52093</v>
      </c>
      <c r="B66" s="51">
        <f>+'PFC Series 2014'!B66+'PFC Series 2015'!B66+'PFC Series 2016'!B66+'PFC Series 2020'!B66</f>
        <v>0</v>
      </c>
      <c r="C66" s="76"/>
      <c r="D66" s="51">
        <f>+'PFC Series 2020'!D66</f>
        <v>116300</v>
      </c>
      <c r="E66" s="76">
        <f t="shared" si="0"/>
        <v>116300</v>
      </c>
      <c r="F66" s="76">
        <f>+E65+E66</f>
        <v>2389900</v>
      </c>
      <c r="G66" s="77">
        <f>A66</f>
        <v>52093</v>
      </c>
    </row>
    <row r="67" spans="1:7" x14ac:dyDescent="0.3">
      <c r="A67" s="60">
        <v>52277</v>
      </c>
      <c r="B67" s="51">
        <f>+'PFC Series 2014'!B67+'PFC Series 2015'!B67+'PFC Series 2016'!B67+'PFC Series 2020'!B67</f>
        <v>1860000</v>
      </c>
      <c r="C67" s="76"/>
      <c r="D67" s="51">
        <f>+'PFC Series 2020'!D67</f>
        <v>116300</v>
      </c>
      <c r="E67" s="76">
        <f t="shared" si="0"/>
        <v>1976300</v>
      </c>
      <c r="F67" s="76"/>
      <c r="G67" s="77"/>
    </row>
    <row r="68" spans="1:7" x14ac:dyDescent="0.3">
      <c r="A68" s="60">
        <v>52458</v>
      </c>
      <c r="B68" s="51">
        <f>+'PFC Series 2014'!B68+'PFC Series 2015'!B68+'PFC Series 2016'!B68+'PFC Series 2020'!B68</f>
        <v>0</v>
      </c>
      <c r="C68" s="76"/>
      <c r="D68" s="51">
        <f>+'PFC Series 2020'!D68</f>
        <v>79100</v>
      </c>
      <c r="E68" s="76">
        <f t="shared" si="0"/>
        <v>79100</v>
      </c>
      <c r="F68" s="76">
        <f>+E67+E68</f>
        <v>2055400</v>
      </c>
      <c r="G68" s="77">
        <f>A68</f>
        <v>52458</v>
      </c>
    </row>
    <row r="69" spans="1:7" x14ac:dyDescent="0.3">
      <c r="A69" s="60">
        <v>52642</v>
      </c>
      <c r="B69" s="51">
        <f>+'PFC Series 2014'!B69+'PFC Series 2015'!B69+'PFC Series 2016'!B69+'PFC Series 2020'!B69</f>
        <v>1940000</v>
      </c>
      <c r="C69" s="76"/>
      <c r="D69" s="51">
        <f>+'PFC Series 2020'!D69</f>
        <v>79100</v>
      </c>
      <c r="E69" s="76">
        <f t="shared" si="0"/>
        <v>2019100</v>
      </c>
      <c r="F69" s="76"/>
      <c r="G69" s="77"/>
    </row>
    <row r="70" spans="1:7" x14ac:dyDescent="0.3">
      <c r="A70" s="60">
        <v>52824</v>
      </c>
      <c r="B70" s="51">
        <f>+'PFC Series 2014'!B70+'PFC Series 2015'!B70+'PFC Series 2016'!B70+'PFC Series 2020'!B70</f>
        <v>0</v>
      </c>
      <c r="C70" s="76"/>
      <c r="D70" s="51">
        <f>+'PFC Series 2020'!D70</f>
        <v>40300</v>
      </c>
      <c r="E70" s="76">
        <f t="shared" si="0"/>
        <v>40300</v>
      </c>
      <c r="F70" s="76">
        <f>+E69+E70</f>
        <v>2059400</v>
      </c>
      <c r="G70" s="77">
        <f>A70</f>
        <v>52824</v>
      </c>
    </row>
    <row r="71" spans="1:7" x14ac:dyDescent="0.3">
      <c r="A71" s="60">
        <v>53008</v>
      </c>
      <c r="B71" s="51">
        <f>+'PFC Series 2014'!B71+'PFC Series 2015'!B71+'PFC Series 2016'!B71+'PFC Series 2020'!B71</f>
        <v>2015000</v>
      </c>
      <c r="C71" s="76"/>
      <c r="D71" s="51">
        <f>+'PFC Series 2020'!D71</f>
        <v>40300</v>
      </c>
      <c r="E71" s="76">
        <f t="shared" si="0"/>
        <v>2055300</v>
      </c>
      <c r="F71" s="76"/>
      <c r="G71" s="77"/>
    </row>
    <row r="72" spans="1:7" x14ac:dyDescent="0.3">
      <c r="A72" s="60">
        <v>53189</v>
      </c>
      <c r="B72" s="51">
        <f>+'PFC Series 2014'!B72+'PFC Series 2015'!B72+'PFC Series 2016'!B72+'PFC Series 2020'!B72</f>
        <v>0</v>
      </c>
      <c r="C72" s="76"/>
      <c r="D72" s="51"/>
      <c r="E72" s="76"/>
      <c r="F72" s="76">
        <f>+E71+E72</f>
        <v>2055300</v>
      </c>
      <c r="G72" s="77">
        <f>A72</f>
        <v>53189</v>
      </c>
    </row>
    <row r="73" spans="1:7" ht="15" thickBot="1" x14ac:dyDescent="0.35">
      <c r="A73" s="68" t="s">
        <v>9</v>
      </c>
      <c r="B73" s="101">
        <f>SUM(B25:B72)</f>
        <v>29915000</v>
      </c>
      <c r="C73" s="101" t="e">
        <f t="shared" ref="C73" si="1">SUM(C19:C34)</f>
        <v>#REF!</v>
      </c>
      <c r="D73" s="101">
        <f t="shared" ref="D73:F73" si="2">SUM(D25:D72)</f>
        <v>12575882.25</v>
      </c>
      <c r="E73" s="101">
        <f t="shared" si="2"/>
        <v>42490882.25</v>
      </c>
      <c r="F73" s="101">
        <f t="shared" si="2"/>
        <v>42490882.25</v>
      </c>
      <c r="G73" s="72"/>
    </row>
    <row r="74" spans="1:7" ht="15" thickTop="1" x14ac:dyDescent="0.3">
      <c r="A74" s="47"/>
      <c r="G74" s="72"/>
    </row>
    <row r="75" spans="1:7" x14ac:dyDescent="0.3">
      <c r="A75" s="43"/>
      <c r="B75" s="78"/>
      <c r="C75" s="78"/>
      <c r="D75" s="78"/>
      <c r="E75" s="78"/>
      <c r="F75" s="78"/>
      <c r="G75" s="79"/>
    </row>
    <row r="76" spans="1:7" x14ac:dyDescent="0.3">
      <c r="A76" s="63"/>
      <c r="B76" s="80"/>
      <c r="C76" s="80"/>
      <c r="D76" s="80"/>
      <c r="E76" s="80"/>
      <c r="F76" s="80"/>
      <c r="G76" s="81"/>
    </row>
    <row r="77" spans="1:7" x14ac:dyDescent="0.3">
      <c r="B77" s="76"/>
      <c r="D77" s="76"/>
      <c r="E77" s="76"/>
    </row>
    <row r="78" spans="1:7" x14ac:dyDescent="0.3">
      <c r="B78" s="76"/>
      <c r="D78" s="76"/>
      <c r="E78" s="76"/>
      <c r="F78" s="76"/>
    </row>
    <row r="79" spans="1:7" x14ac:dyDescent="0.3">
      <c r="B79" s="100"/>
    </row>
  </sheetData>
  <mergeCells count="4">
    <mergeCell ref="B5:E5"/>
    <mergeCell ref="B8:E8"/>
    <mergeCell ref="A4:G4"/>
    <mergeCell ref="A6:G6"/>
  </mergeCells>
  <printOptions horizontalCentered="1"/>
  <pageMargins left="0.7" right="0.7" top="0.75" bottom="0.75" header="0.3" footer="0.3"/>
  <pageSetup scale="7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59999389629810485"/>
    <pageSetUpPr fitToPage="1"/>
  </sheetPr>
  <dimension ref="A2:P65"/>
  <sheetViews>
    <sheetView zoomScaleNormal="100" workbookViewId="0">
      <selection activeCell="R31" sqref="R31"/>
    </sheetView>
  </sheetViews>
  <sheetFormatPr defaultRowHeight="14.4" x14ac:dyDescent="0.3"/>
  <cols>
    <col min="1" max="1" width="9.109375" style="42"/>
    <col min="2" max="2" width="13.109375" style="42" bestFit="1" customWidth="1"/>
    <col min="3" max="3" width="15.6640625" style="42" bestFit="1" customWidth="1"/>
    <col min="4" max="4" width="0" style="42" hidden="1" customWidth="1"/>
    <col min="5" max="5" width="14.6640625" style="42" bestFit="1" customWidth="1"/>
    <col min="6" max="6" width="17.44140625" style="42" bestFit="1" customWidth="1"/>
    <col min="7" max="8" width="15.6640625" style="42" hidden="1" customWidth="1"/>
    <col min="9" max="9" width="5.6640625" style="42" customWidth="1"/>
    <col min="10" max="13" width="9.109375" style="42"/>
    <col min="15" max="15" width="13.6640625" customWidth="1"/>
  </cols>
  <sheetData>
    <row r="2" spans="1:16" x14ac:dyDescent="0.3">
      <c r="A2" s="38"/>
      <c r="B2" s="82"/>
      <c r="C2" s="39"/>
      <c r="D2" s="40"/>
      <c r="E2" s="40"/>
      <c r="F2" s="40"/>
      <c r="G2" s="39"/>
      <c r="H2" s="39"/>
      <c r="I2" s="41"/>
    </row>
    <row r="3" spans="1:16" x14ac:dyDescent="0.3">
      <c r="A3" s="43"/>
      <c r="B3" s="78"/>
      <c r="C3" s="44"/>
      <c r="D3" s="45"/>
      <c r="E3" s="45"/>
      <c r="F3" s="45"/>
      <c r="G3" s="44"/>
      <c r="H3" s="44"/>
      <c r="I3" s="46"/>
    </row>
    <row r="4" spans="1:16" x14ac:dyDescent="0.3">
      <c r="A4" s="148" t="str">
        <f>'PFC Total Debt (Semi-Ann)'!A4:F4</f>
        <v>Harris County Department of Education Public Facilities Corporation</v>
      </c>
      <c r="B4" s="149"/>
      <c r="C4" s="149"/>
      <c r="D4" s="149"/>
      <c r="E4" s="149"/>
      <c r="F4" s="149"/>
      <c r="G4" s="149"/>
      <c r="H4" s="149"/>
      <c r="I4" s="150"/>
    </row>
    <row r="5" spans="1:16" x14ac:dyDescent="0.3">
      <c r="A5" s="47"/>
      <c r="C5" s="151"/>
      <c r="D5" s="151"/>
      <c r="E5" s="151"/>
      <c r="F5" s="151"/>
      <c r="G5" s="151"/>
      <c r="H5" s="151"/>
      <c r="I5" s="48"/>
    </row>
    <row r="6" spans="1:16" ht="15" thickBot="1" x14ac:dyDescent="0.35">
      <c r="A6" s="47"/>
      <c r="B6" s="156" t="s">
        <v>10</v>
      </c>
      <c r="C6" s="156"/>
      <c r="D6" s="156"/>
      <c r="E6" s="156"/>
      <c r="F6" s="156"/>
      <c r="G6" s="108"/>
      <c r="H6" s="108"/>
      <c r="I6" s="109"/>
    </row>
    <row r="7" spans="1:16" x14ac:dyDescent="0.3">
      <c r="A7" s="47"/>
      <c r="C7" s="51"/>
      <c r="D7" s="52"/>
      <c r="E7" s="52"/>
      <c r="F7" s="52"/>
      <c r="G7" s="51"/>
      <c r="H7" s="51"/>
      <c r="I7" s="48"/>
    </row>
    <row r="8" spans="1:16" ht="15.6" x14ac:dyDescent="0.4">
      <c r="A8" s="47"/>
      <c r="C8" s="153"/>
      <c r="D8" s="153"/>
      <c r="E8" s="153"/>
      <c r="F8" s="153"/>
      <c r="G8" s="153"/>
      <c r="H8" s="153"/>
      <c r="I8" s="48"/>
    </row>
    <row r="9" spans="1:16" ht="18.600000000000001" customHeight="1" x14ac:dyDescent="0.3">
      <c r="A9" s="83"/>
      <c r="B9" s="84" t="s">
        <v>6</v>
      </c>
      <c r="C9" s="74" t="s">
        <v>1</v>
      </c>
      <c r="D9" s="75" t="s">
        <v>2</v>
      </c>
      <c r="E9" s="74" t="s">
        <v>3</v>
      </c>
      <c r="F9" s="74" t="s">
        <v>7</v>
      </c>
      <c r="G9" s="74"/>
      <c r="H9" s="74"/>
      <c r="I9" s="85"/>
      <c r="O9" t="s">
        <v>35</v>
      </c>
      <c r="P9" t="s">
        <v>36</v>
      </c>
    </row>
    <row r="10" spans="1:16" x14ac:dyDescent="0.3">
      <c r="A10" s="47"/>
      <c r="B10" s="86"/>
      <c r="C10" s="87"/>
      <c r="D10" s="88"/>
      <c r="E10" s="88"/>
      <c r="F10" s="88"/>
      <c r="G10" s="89"/>
      <c r="H10" s="87"/>
      <c r="I10" s="90"/>
    </row>
    <row r="11" spans="1:16" hidden="1" x14ac:dyDescent="0.3">
      <c r="A11" s="47"/>
      <c r="B11" s="91">
        <v>43708</v>
      </c>
      <c r="C11" s="51">
        <f>'PFC Total Debt (Semi-Ann)'!B19+'PFC Total Debt (Semi-Ann)'!B20</f>
        <v>2200000</v>
      </c>
      <c r="D11" s="51" t="e">
        <f>'PFC Total Debt (Semi-Ann)'!C19+'PFC Total Debt (Semi-Ann)'!C20</f>
        <v>#REF!</v>
      </c>
      <c r="E11" s="51">
        <f>'PFC Total Debt (Semi-Ann)'!D19+'PFC Total Debt (Semi-Ann)'!D20</f>
        <v>258367.25</v>
      </c>
      <c r="F11" s="51">
        <f t="shared" ref="F11:F26" si="0">C11+E11</f>
        <v>2458367.25</v>
      </c>
      <c r="G11" s="42" t="e">
        <f>#REF!+2</f>
        <v>#REF!</v>
      </c>
      <c r="H11" s="42" t="e">
        <f>#REF!+2</f>
        <v>#REF!</v>
      </c>
      <c r="I11" s="72"/>
    </row>
    <row r="12" spans="1:16" hidden="1" x14ac:dyDescent="0.3">
      <c r="A12" s="47"/>
      <c r="B12" s="91">
        <v>44074</v>
      </c>
      <c r="C12" s="51">
        <f>'PFC Total Debt (Semi-Ann)'!B21+'PFC Total Debt (Semi-Ann)'!B22</f>
        <v>0</v>
      </c>
      <c r="D12" s="51" t="e">
        <f>'PFC Total Debt (Semi-Ann)'!C21+'PFC Total Debt (Semi-Ann)'!C22</f>
        <v>#REF!</v>
      </c>
      <c r="E12" s="51">
        <f>'PFC Total Debt (Semi-Ann)'!D21+'PFC Total Debt (Semi-Ann)'!D22</f>
        <v>0</v>
      </c>
      <c r="F12" s="51">
        <f t="shared" si="0"/>
        <v>0</v>
      </c>
      <c r="G12" s="42" t="e">
        <f t="shared" ref="G12:G26" si="1">G11+2</f>
        <v>#REF!</v>
      </c>
      <c r="H12" s="42" t="e">
        <f t="shared" ref="H12:H26" si="2">H11+2</f>
        <v>#REF!</v>
      </c>
      <c r="I12" s="72"/>
    </row>
    <row r="13" spans="1:16" hidden="1" x14ac:dyDescent="0.3">
      <c r="A13" s="47"/>
      <c r="B13" s="91">
        <v>44439</v>
      </c>
      <c r="C13" s="97">
        <v>0</v>
      </c>
      <c r="D13" s="97" t="e">
        <f>'PFC Total Debt (Semi-Ann)'!C23+'PFC Total Debt (Semi-Ann)'!C24</f>
        <v>#REF!</v>
      </c>
      <c r="E13" s="97">
        <v>0</v>
      </c>
      <c r="F13" s="97">
        <f t="shared" si="0"/>
        <v>0</v>
      </c>
      <c r="G13" s="42" t="e">
        <f t="shared" si="1"/>
        <v>#REF!</v>
      </c>
      <c r="H13" s="42" t="e">
        <f t="shared" si="2"/>
        <v>#REF!</v>
      </c>
      <c r="I13" s="72"/>
      <c r="O13" s="110"/>
      <c r="P13" s="110"/>
    </row>
    <row r="14" spans="1:16" hidden="1" x14ac:dyDescent="0.3">
      <c r="A14" s="47"/>
      <c r="B14" s="91">
        <v>44804</v>
      </c>
      <c r="C14" s="97">
        <f>'PFC Total Debt (Semi-Ann)'!B25+'PFC Total Debt (Semi-Ann)'!B26</f>
        <v>0</v>
      </c>
      <c r="D14" s="97" t="e">
        <f>'PFC Total Debt (Semi-Ann)'!C25+'PFC Total Debt (Semi-Ann)'!C26</f>
        <v>#REF!</v>
      </c>
      <c r="E14" s="97">
        <f>'PFC Total Debt (Semi-Ann)'!D25+'PFC Total Debt (Semi-Ann)'!D26</f>
        <v>0</v>
      </c>
      <c r="F14" s="97">
        <f t="shared" si="0"/>
        <v>0</v>
      </c>
      <c r="G14" s="42" t="e">
        <f t="shared" si="1"/>
        <v>#REF!</v>
      </c>
      <c r="H14" s="42" t="e">
        <f t="shared" si="2"/>
        <v>#REF!</v>
      </c>
      <c r="I14" s="72"/>
      <c r="O14" s="110">
        <v>3486544</v>
      </c>
      <c r="P14" s="110">
        <f t="shared" ref="P14:P37" si="3">+F14-O14</f>
        <v>-3486544</v>
      </c>
    </row>
    <row r="15" spans="1:16" hidden="1" x14ac:dyDescent="0.3">
      <c r="A15" s="47"/>
      <c r="B15" s="91">
        <v>45169</v>
      </c>
      <c r="C15" s="97">
        <f>'PFC Total Debt (Semi-Ann)'!B27+'PFC Total Debt (Semi-Ann)'!B28</f>
        <v>0</v>
      </c>
      <c r="D15" s="97" t="e">
        <f>'PFC Total Debt (Semi-Ann)'!C27+'PFC Total Debt (Semi-Ann)'!C28</f>
        <v>#REF!</v>
      </c>
      <c r="E15" s="97">
        <f>'PFC Total Debt (Semi-Ann)'!D27+'PFC Total Debt (Semi-Ann)'!D28</f>
        <v>0</v>
      </c>
      <c r="F15" s="97">
        <f t="shared" si="0"/>
        <v>0</v>
      </c>
      <c r="G15" s="42" t="e">
        <f t="shared" si="1"/>
        <v>#REF!</v>
      </c>
      <c r="H15" s="42" t="e">
        <f t="shared" si="2"/>
        <v>#REF!</v>
      </c>
      <c r="I15" s="72"/>
      <c r="O15" s="110">
        <v>3137540.5</v>
      </c>
      <c r="P15" s="110">
        <f t="shared" si="3"/>
        <v>-3137540.5</v>
      </c>
    </row>
    <row r="16" spans="1:16" x14ac:dyDescent="0.3">
      <c r="A16" s="47"/>
      <c r="B16" s="91">
        <v>45535</v>
      </c>
      <c r="C16" s="97">
        <f>'PFC Total Debt (Semi-Ann)'!B29+'PFC Total Debt (Semi-Ann)'!B30</f>
        <v>1450000</v>
      </c>
      <c r="D16" s="97" t="e">
        <f>'PFC Total Debt (Semi-Ann)'!C29+'PFC Total Debt (Semi-Ann)'!C30</f>
        <v>#REF!</v>
      </c>
      <c r="E16" s="97">
        <f>'PFC Total Debt (Semi-Ann)'!D29+'PFC Total Debt (Semi-Ann)'!D30</f>
        <v>1036174.5</v>
      </c>
      <c r="F16" s="97">
        <f t="shared" si="0"/>
        <v>2486174.5</v>
      </c>
      <c r="G16" s="42" t="e">
        <f t="shared" si="1"/>
        <v>#REF!</v>
      </c>
      <c r="H16" s="42" t="e">
        <f t="shared" si="2"/>
        <v>#REF!</v>
      </c>
      <c r="I16" s="72"/>
      <c r="O16" s="165">
        <v>2486174.5</v>
      </c>
      <c r="P16" s="110">
        <f t="shared" si="3"/>
        <v>0</v>
      </c>
    </row>
    <row r="17" spans="1:16" x14ac:dyDescent="0.3">
      <c r="A17" s="47"/>
      <c r="B17" s="91">
        <v>45900</v>
      </c>
      <c r="C17" s="51">
        <f>'PFC Total Debt (Semi-Ann)'!B31+'PFC Total Debt (Semi-Ann)'!B32</f>
        <v>1480000</v>
      </c>
      <c r="D17" s="51" t="e">
        <f>'PFC Total Debt (Semi-Ann)'!C31+'PFC Total Debt (Semi-Ann)'!C32</f>
        <v>#REF!</v>
      </c>
      <c r="E17" s="51">
        <f>'PFC Total Debt (Semi-Ann)'!D31+'PFC Total Debt (Semi-Ann)'!D32</f>
        <v>987160.5</v>
      </c>
      <c r="F17" s="51">
        <f t="shared" si="0"/>
        <v>2467160.5</v>
      </c>
      <c r="G17" s="42" t="e">
        <f t="shared" si="1"/>
        <v>#REF!</v>
      </c>
      <c r="H17" s="42" t="e">
        <f t="shared" si="2"/>
        <v>#REF!</v>
      </c>
      <c r="I17" s="72"/>
      <c r="O17" s="165">
        <v>2467160.5</v>
      </c>
      <c r="P17" s="110">
        <f t="shared" si="3"/>
        <v>0</v>
      </c>
    </row>
    <row r="18" spans="1:16" x14ac:dyDescent="0.3">
      <c r="A18" s="47"/>
      <c r="B18" s="91">
        <v>46265</v>
      </c>
      <c r="C18" s="51">
        <f>'PFC Total Debt (Semi-Ann)'!B33+'PFC Total Debt (Semi-Ann)'!B34</f>
        <v>1525000</v>
      </c>
      <c r="D18" s="51" t="e">
        <f>'PFC Total Debt (Semi-Ann)'!C33+'PFC Total Debt (Semi-Ann)'!C34</f>
        <v>#REF!</v>
      </c>
      <c r="E18" s="51">
        <f>'PFC Total Debt (Semi-Ann)'!D33+'PFC Total Debt (Semi-Ann)'!D34</f>
        <v>936603.5</v>
      </c>
      <c r="F18" s="51">
        <f t="shared" si="0"/>
        <v>2461603.5</v>
      </c>
      <c r="G18" s="42" t="e">
        <f t="shared" si="1"/>
        <v>#REF!</v>
      </c>
      <c r="H18" s="42" t="e">
        <f t="shared" si="2"/>
        <v>#REF!</v>
      </c>
      <c r="I18" s="72"/>
      <c r="O18" s="165">
        <v>2461603.5</v>
      </c>
      <c r="P18" s="110">
        <f t="shared" si="3"/>
        <v>0</v>
      </c>
    </row>
    <row r="19" spans="1:16" x14ac:dyDescent="0.3">
      <c r="A19" s="47"/>
      <c r="B19" s="91">
        <v>46630</v>
      </c>
      <c r="C19" s="51">
        <f>'PFC Total Debt (Semi-Ann)'!B35+'PFC Total Debt (Semi-Ann)'!B36</f>
        <v>880000</v>
      </c>
      <c r="D19" s="51" t="e">
        <f>'PFC Total Debt (Semi-Ann)'!C35+'PFC Total Debt (Semi-Ann)'!C36</f>
        <v>#REF!</v>
      </c>
      <c r="E19" s="51">
        <f>'PFC Total Debt (Semi-Ann)'!D35+'PFC Total Debt (Semi-Ann)'!D36</f>
        <v>888762.5</v>
      </c>
      <c r="F19" s="51">
        <f t="shared" si="0"/>
        <v>1768762.5</v>
      </c>
      <c r="G19" s="42" t="e">
        <f t="shared" si="1"/>
        <v>#REF!</v>
      </c>
      <c r="H19" s="42" t="e">
        <f t="shared" si="2"/>
        <v>#REF!</v>
      </c>
      <c r="I19" s="72"/>
      <c r="O19" s="165">
        <v>1768762.5</v>
      </c>
      <c r="P19" s="110">
        <f t="shared" si="3"/>
        <v>0</v>
      </c>
    </row>
    <row r="20" spans="1:16" x14ac:dyDescent="0.3">
      <c r="A20" s="47"/>
      <c r="B20" s="91">
        <v>46996</v>
      </c>
      <c r="C20" s="51">
        <f>'PFC Total Debt (Semi-Ann)'!B37+'PFC Total Debt (Semi-Ann)'!B38</f>
        <v>930000</v>
      </c>
      <c r="D20" s="51" t="e">
        <f>'PFC Total Debt (Semi-Ann)'!C37+'PFC Total Debt (Semi-Ann)'!C38</f>
        <v>#REF!</v>
      </c>
      <c r="E20" s="51">
        <f>'PFC Total Debt (Semi-Ann)'!D37+'PFC Total Debt (Semi-Ann)'!D38</f>
        <v>843512.5</v>
      </c>
      <c r="F20" s="51">
        <f t="shared" si="0"/>
        <v>1773512.5</v>
      </c>
      <c r="G20" s="42" t="e">
        <f t="shared" si="1"/>
        <v>#REF!</v>
      </c>
      <c r="H20" s="42" t="e">
        <f t="shared" si="2"/>
        <v>#REF!</v>
      </c>
      <c r="I20" s="72"/>
      <c r="O20" s="165">
        <v>1773512.5</v>
      </c>
      <c r="P20" s="110">
        <f t="shared" si="3"/>
        <v>0</v>
      </c>
    </row>
    <row r="21" spans="1:16" x14ac:dyDescent="0.3">
      <c r="A21" s="47"/>
      <c r="B21" s="91">
        <v>47361</v>
      </c>
      <c r="C21" s="51">
        <f>'PFC Total Debt (Semi-Ann)'!B39+'PFC Total Debt (Semi-Ann)'!B40</f>
        <v>930000</v>
      </c>
      <c r="D21" s="51" t="e">
        <f>'PFC Total Debt (Semi-Ann)'!C39+'PFC Total Debt (Semi-Ann)'!C40</f>
        <v>#REF!</v>
      </c>
      <c r="E21" s="51">
        <f>'PFC Total Debt (Semi-Ann)'!D39+'PFC Total Debt (Semi-Ann)'!D40</f>
        <v>797012.5</v>
      </c>
      <c r="F21" s="51">
        <f t="shared" si="0"/>
        <v>1727012.5</v>
      </c>
      <c r="G21" s="42" t="e">
        <f t="shared" si="1"/>
        <v>#REF!</v>
      </c>
      <c r="H21" s="42" t="e">
        <f t="shared" si="2"/>
        <v>#REF!</v>
      </c>
      <c r="I21" s="72"/>
      <c r="O21" s="165">
        <v>1727012.5</v>
      </c>
      <c r="P21" s="110">
        <f t="shared" si="3"/>
        <v>0</v>
      </c>
    </row>
    <row r="22" spans="1:16" x14ac:dyDescent="0.3">
      <c r="A22" s="47"/>
      <c r="B22" s="91">
        <v>47726</v>
      </c>
      <c r="C22" s="51">
        <f>'PFC Total Debt (Semi-Ann)'!B41+'PFC Total Debt (Semi-Ann)'!B42</f>
        <v>970000</v>
      </c>
      <c r="D22" s="51" t="e">
        <f>'PFC Total Debt (Semi-Ann)'!C41+'PFC Total Debt (Semi-Ann)'!C42</f>
        <v>#REF!</v>
      </c>
      <c r="E22" s="51">
        <f>'PFC Total Debt (Semi-Ann)'!D41+'PFC Total Debt (Semi-Ann)'!D42</f>
        <v>749512.5</v>
      </c>
      <c r="F22" s="51">
        <f t="shared" si="0"/>
        <v>1719512.5</v>
      </c>
      <c r="G22" s="42" t="e">
        <f t="shared" si="1"/>
        <v>#REF!</v>
      </c>
      <c r="H22" s="42" t="e">
        <f t="shared" si="2"/>
        <v>#REF!</v>
      </c>
      <c r="I22" s="72"/>
      <c r="O22" s="165">
        <v>1719512.5</v>
      </c>
      <c r="P22" s="110">
        <f t="shared" si="3"/>
        <v>0</v>
      </c>
    </row>
    <row r="23" spans="1:16" x14ac:dyDescent="0.3">
      <c r="A23" s="47"/>
      <c r="B23" s="91">
        <v>48091</v>
      </c>
      <c r="C23" s="51">
        <f>'PFC Total Debt (Semi-Ann)'!B43+'PFC Total Debt (Semi-Ann)'!B44</f>
        <v>1005000</v>
      </c>
      <c r="D23" s="51" t="e">
        <f>'PFC Total Debt (Semi-Ann)'!C43+'PFC Total Debt (Semi-Ann)'!C44</f>
        <v>#REF!</v>
      </c>
      <c r="E23" s="51">
        <f>'PFC Total Debt (Semi-Ann)'!D43+'PFC Total Debt (Semi-Ann)'!D44</f>
        <v>705162.5</v>
      </c>
      <c r="F23" s="51">
        <f t="shared" si="0"/>
        <v>1710162.5</v>
      </c>
      <c r="G23" s="42" t="e">
        <f t="shared" si="1"/>
        <v>#REF!</v>
      </c>
      <c r="H23" s="42" t="e">
        <f t="shared" si="2"/>
        <v>#REF!</v>
      </c>
      <c r="I23" s="72"/>
      <c r="O23" s="165">
        <v>1710162.5</v>
      </c>
      <c r="P23" s="110">
        <f t="shared" si="3"/>
        <v>0</v>
      </c>
    </row>
    <row r="24" spans="1:16" x14ac:dyDescent="0.3">
      <c r="A24" s="47"/>
      <c r="B24" s="91">
        <v>48457</v>
      </c>
      <c r="C24" s="51">
        <f>'PFC Total Debt (Semi-Ann)'!B45+'PFC Total Debt (Semi-Ann)'!B46</f>
        <v>1040000</v>
      </c>
      <c r="D24" s="51" t="e">
        <f>'PFC Total Debt (Semi-Ann)'!C45+'PFC Total Debt (Semi-Ann)'!C46</f>
        <v>#REF!</v>
      </c>
      <c r="E24" s="51">
        <f>'PFC Total Debt (Semi-Ann)'!D45+'PFC Total Debt (Semi-Ann)'!D46</f>
        <v>664262.5</v>
      </c>
      <c r="F24" s="51">
        <f t="shared" si="0"/>
        <v>1704262.5</v>
      </c>
      <c r="G24" s="42" t="e">
        <f t="shared" si="1"/>
        <v>#REF!</v>
      </c>
      <c r="H24" s="42" t="e">
        <f t="shared" si="2"/>
        <v>#REF!</v>
      </c>
      <c r="I24" s="72"/>
      <c r="O24" s="165">
        <v>1704262.5</v>
      </c>
      <c r="P24" s="110">
        <f t="shared" si="3"/>
        <v>0</v>
      </c>
    </row>
    <row r="25" spans="1:16" x14ac:dyDescent="0.3">
      <c r="A25" s="47"/>
      <c r="B25" s="91">
        <v>48822</v>
      </c>
      <c r="C25" s="51">
        <f>'PFC Total Debt (Semi-Ann)'!B47+'PFC Total Debt (Semi-Ann)'!B48</f>
        <v>1080000</v>
      </c>
      <c r="D25" s="51" t="e">
        <f>'PFC Total Debt (Semi-Ann)'!C47+'PFC Total Debt (Semi-Ann)'!C48</f>
        <v>#REF!</v>
      </c>
      <c r="E25" s="51">
        <f>'PFC Total Debt (Semi-Ann)'!D47+'PFC Total Debt (Semi-Ann)'!D48</f>
        <v>621862.5</v>
      </c>
      <c r="F25" s="51">
        <f t="shared" si="0"/>
        <v>1701862.5</v>
      </c>
      <c r="G25" s="42" t="e">
        <f t="shared" si="1"/>
        <v>#REF!</v>
      </c>
      <c r="H25" s="42" t="e">
        <f t="shared" si="2"/>
        <v>#REF!</v>
      </c>
      <c r="I25" s="72"/>
      <c r="O25" s="165">
        <v>1701862.5</v>
      </c>
      <c r="P25" s="110">
        <f t="shared" si="3"/>
        <v>0</v>
      </c>
    </row>
    <row r="26" spans="1:16" x14ac:dyDescent="0.3">
      <c r="A26" s="47"/>
      <c r="B26" s="91">
        <v>49187</v>
      </c>
      <c r="C26" s="51">
        <f>'PFC Total Debt (Semi-Ann)'!B49+'PFC Total Debt (Semi-Ann)'!B50</f>
        <v>1125000</v>
      </c>
      <c r="D26" s="51" t="e">
        <f>'PFC Total Debt (Semi-Ann)'!C49+'PFC Total Debt (Semi-Ann)'!C50</f>
        <v>#REF!</v>
      </c>
      <c r="E26" s="51">
        <f>'PFC Total Debt (Semi-Ann)'!D49+'PFC Total Debt (Semi-Ann)'!D50</f>
        <v>577762.5</v>
      </c>
      <c r="F26" s="51">
        <f t="shared" si="0"/>
        <v>1702762.5</v>
      </c>
      <c r="G26" s="42" t="e">
        <f t="shared" si="1"/>
        <v>#REF!</v>
      </c>
      <c r="H26" s="42" t="e">
        <f t="shared" si="2"/>
        <v>#REF!</v>
      </c>
      <c r="I26" s="72"/>
      <c r="O26" s="165">
        <v>1702762.5</v>
      </c>
      <c r="P26" s="110">
        <f t="shared" si="3"/>
        <v>0</v>
      </c>
    </row>
    <row r="27" spans="1:16" x14ac:dyDescent="0.3">
      <c r="A27" s="47"/>
      <c r="B27" s="91">
        <v>49552</v>
      </c>
      <c r="C27" s="51">
        <f>'PFC Total Debt (Semi-Ann)'!B51+'PFC Total Debt (Semi-Ann)'!B52</f>
        <v>1160000</v>
      </c>
      <c r="D27" s="51" t="e">
        <f>'PFC Total Debt (Semi-Ann)'!C50+'PFC Total Debt (Semi-Ann)'!C51</f>
        <v>#REF!</v>
      </c>
      <c r="E27" s="51">
        <f>'PFC Total Debt (Semi-Ann)'!D51+'PFC Total Debt (Semi-Ann)'!D52</f>
        <v>543662.5</v>
      </c>
      <c r="F27" s="51">
        <f t="shared" ref="F27:F39" si="4">C27+E27</f>
        <v>1703662.5</v>
      </c>
      <c r="I27" s="72"/>
      <c r="O27" s="165">
        <v>1703662.5</v>
      </c>
      <c r="P27" s="110">
        <f t="shared" si="3"/>
        <v>0</v>
      </c>
    </row>
    <row r="28" spans="1:16" x14ac:dyDescent="0.3">
      <c r="A28" s="47"/>
      <c r="B28" s="91">
        <v>49918</v>
      </c>
      <c r="C28" s="51">
        <f>'PFC Total Debt (Semi-Ann)'!B53+'PFC Total Debt (Semi-Ann)'!B54</f>
        <v>1190000</v>
      </c>
      <c r="D28" s="51" t="e">
        <f>'PFC Total Debt (Semi-Ann)'!C51+'PFC Total Debt (Semi-Ann)'!C52</f>
        <v>#REF!</v>
      </c>
      <c r="E28" s="51">
        <f>'PFC Total Debt (Semi-Ann)'!D53+'PFC Total Debt (Semi-Ann)'!D54</f>
        <v>520162.5</v>
      </c>
      <c r="F28" s="51">
        <f t="shared" si="4"/>
        <v>1710162.5</v>
      </c>
      <c r="I28" s="72"/>
      <c r="O28" s="165">
        <v>1710162.5</v>
      </c>
      <c r="P28" s="110">
        <f t="shared" si="3"/>
        <v>0</v>
      </c>
    </row>
    <row r="29" spans="1:16" x14ac:dyDescent="0.3">
      <c r="A29" s="47"/>
      <c r="B29" s="91">
        <v>50283</v>
      </c>
      <c r="C29" s="51">
        <f>'PFC Total Debt (Semi-Ann)'!B55+'PFC Total Debt (Semi-Ann)'!B56</f>
        <v>1240000</v>
      </c>
      <c r="D29" s="51" t="e">
        <f>'PFC Total Debt (Semi-Ann)'!C52+'PFC Total Debt (Semi-Ann)'!C53</f>
        <v>#REF!</v>
      </c>
      <c r="E29" s="51">
        <f>'PFC Total Debt (Semi-Ann)'!D55+'PFC Total Debt (Semi-Ann)'!D56</f>
        <v>489662.5</v>
      </c>
      <c r="F29" s="51">
        <f t="shared" si="4"/>
        <v>1729662.5</v>
      </c>
      <c r="I29" s="72"/>
      <c r="O29" s="165">
        <v>1729662.5</v>
      </c>
      <c r="P29" s="110">
        <f t="shared" si="3"/>
        <v>0</v>
      </c>
    </row>
    <row r="30" spans="1:16" x14ac:dyDescent="0.3">
      <c r="A30" s="47"/>
      <c r="B30" s="91">
        <v>50648</v>
      </c>
      <c r="C30" s="51">
        <f>'PFC Total Debt (Semi-Ann)'!B57+'PFC Total Debt (Semi-Ann)'!B58</f>
        <v>1265000</v>
      </c>
      <c r="D30" s="51" t="e">
        <f>'PFC Total Debt (Semi-Ann)'!C53+'PFC Total Debt (Semi-Ann)'!C54</f>
        <v>#REF!</v>
      </c>
      <c r="E30" s="51">
        <f>'PFC Total Debt (Semi-Ann)'!D57+'PFC Total Debt (Semi-Ann)'!D58</f>
        <v>452087.5</v>
      </c>
      <c r="F30" s="51">
        <f t="shared" si="4"/>
        <v>1717087.5</v>
      </c>
      <c r="I30" s="72"/>
      <c r="O30" s="165">
        <v>1717087.5</v>
      </c>
      <c r="P30" s="110">
        <f t="shared" si="3"/>
        <v>0</v>
      </c>
    </row>
    <row r="31" spans="1:16" x14ac:dyDescent="0.3">
      <c r="A31" s="47"/>
      <c r="B31" s="91">
        <v>51013</v>
      </c>
      <c r="C31" s="51">
        <f>'PFC Total Debt (Semi-Ann)'!B59+'PFC Total Debt (Semi-Ann)'!B60</f>
        <v>1310000</v>
      </c>
      <c r="D31" s="51">
        <f>'PFC Total Debt (Semi-Ann)'!C54+'PFC Total Debt (Semi-Ann)'!C55</f>
        <v>0</v>
      </c>
      <c r="E31" s="51">
        <f>'PFC Total Debt (Semi-Ann)'!D59+'PFC Total Debt (Semi-Ann)'!D60</f>
        <v>413462.5</v>
      </c>
      <c r="F31" s="51">
        <f t="shared" si="4"/>
        <v>1723462.5</v>
      </c>
      <c r="I31" s="72"/>
      <c r="O31" s="165">
        <v>1723462.5</v>
      </c>
      <c r="P31" s="110">
        <f t="shared" si="3"/>
        <v>0</v>
      </c>
    </row>
    <row r="32" spans="1:16" x14ac:dyDescent="0.3">
      <c r="A32" s="47"/>
      <c r="B32" s="91">
        <v>51379</v>
      </c>
      <c r="C32" s="51">
        <f>'PFC Total Debt (Semi-Ann)'!B61+'PFC Total Debt (Semi-Ann)'!B62</f>
        <v>1345000</v>
      </c>
      <c r="D32" s="51">
        <f>'PFC Total Debt (Semi-Ann)'!C55+'PFC Total Debt (Semi-Ann)'!C56</f>
        <v>0</v>
      </c>
      <c r="E32" s="51">
        <f>'PFC Total Debt (Semi-Ann)'!D61+'PFC Total Debt (Semi-Ann)'!D62</f>
        <v>378681.25</v>
      </c>
      <c r="F32" s="51">
        <f t="shared" si="4"/>
        <v>1723681.25</v>
      </c>
      <c r="I32" s="72"/>
      <c r="O32" s="165">
        <v>1723681.25</v>
      </c>
      <c r="P32" s="110">
        <f t="shared" si="3"/>
        <v>0</v>
      </c>
    </row>
    <row r="33" spans="1:16" x14ac:dyDescent="0.3">
      <c r="A33" s="47"/>
      <c r="B33" s="91">
        <v>51744</v>
      </c>
      <c r="C33" s="51">
        <f>'PFC Total Debt (Semi-Ann)'!B63+'PFC Total Debt (Semi-Ann)'!B64</f>
        <v>2060000</v>
      </c>
      <c r="D33" s="51">
        <f>'PFC Total Debt (Semi-Ann)'!C56+'PFC Total Debt (Semi-Ann)'!C57</f>
        <v>0</v>
      </c>
      <c r="E33" s="51">
        <f>'PFC Total Debt (Semi-Ann)'!D63+'PFC Total Debt (Semi-Ann)'!D64</f>
        <v>340375</v>
      </c>
      <c r="F33" s="51">
        <f t="shared" si="4"/>
        <v>2400375</v>
      </c>
      <c r="I33" s="72"/>
      <c r="O33" s="165">
        <v>2400375</v>
      </c>
      <c r="P33" s="110">
        <f t="shared" si="3"/>
        <v>0</v>
      </c>
    </row>
    <row r="34" spans="1:16" x14ac:dyDescent="0.3">
      <c r="A34" s="47"/>
      <c r="B34" s="91">
        <v>52109</v>
      </c>
      <c r="C34" s="51">
        <f>'PFC Total Debt (Semi-Ann)'!B65+'PFC Total Debt (Semi-Ann)'!B66</f>
        <v>2115000</v>
      </c>
      <c r="D34" s="51">
        <f>'PFC Total Debt (Semi-Ann)'!C57+'PFC Total Debt (Semi-Ann)'!C58</f>
        <v>0</v>
      </c>
      <c r="E34" s="51">
        <f>'PFC Total Debt (Semi-Ann)'!D65+'PFC Total Debt (Semi-Ann)'!D66</f>
        <v>274900</v>
      </c>
      <c r="F34" s="51">
        <f t="shared" si="4"/>
        <v>2389900</v>
      </c>
      <c r="I34" s="72"/>
      <c r="O34" s="165">
        <v>2389900</v>
      </c>
      <c r="P34" s="110">
        <f t="shared" si="3"/>
        <v>0</v>
      </c>
    </row>
    <row r="35" spans="1:16" x14ac:dyDescent="0.3">
      <c r="A35" s="47"/>
      <c r="B35" s="91">
        <v>52474</v>
      </c>
      <c r="C35" s="51">
        <f>'PFC Total Debt (Semi-Ann)'!B67+'PFC Total Debt (Semi-Ann)'!B68</f>
        <v>1860000</v>
      </c>
      <c r="D35" s="51">
        <f>'PFC Total Debt (Semi-Ann)'!C58+'PFC Total Debt (Semi-Ann)'!C59</f>
        <v>0</v>
      </c>
      <c r="E35" s="51">
        <f>'PFC Total Debt (Semi-Ann)'!D67+'PFC Total Debt (Semi-Ann)'!D68</f>
        <v>195400</v>
      </c>
      <c r="F35" s="51">
        <f t="shared" si="4"/>
        <v>2055400</v>
      </c>
      <c r="I35" s="72"/>
      <c r="O35" s="165">
        <v>2055400</v>
      </c>
      <c r="P35" s="110">
        <f t="shared" si="3"/>
        <v>0</v>
      </c>
    </row>
    <row r="36" spans="1:16" x14ac:dyDescent="0.3">
      <c r="A36" s="47"/>
      <c r="B36" s="91">
        <v>52840</v>
      </c>
      <c r="C36" s="51">
        <f>'PFC Total Debt (Semi-Ann)'!B69+'PFC Total Debt (Semi-Ann)'!B70</f>
        <v>1940000</v>
      </c>
      <c r="D36" s="51">
        <f>'PFC Total Debt (Semi-Ann)'!C59+'PFC Total Debt (Semi-Ann)'!C60</f>
        <v>0</v>
      </c>
      <c r="E36" s="51">
        <f>'PFC Total Debt (Semi-Ann)'!D69+'PFC Total Debt (Semi-Ann)'!D70</f>
        <v>119400</v>
      </c>
      <c r="F36" s="51">
        <f t="shared" si="4"/>
        <v>2059400</v>
      </c>
      <c r="I36" s="72"/>
      <c r="O36" s="165">
        <v>2059400</v>
      </c>
      <c r="P36" s="110">
        <f t="shared" si="3"/>
        <v>0</v>
      </c>
    </row>
    <row r="37" spans="1:16" x14ac:dyDescent="0.3">
      <c r="A37" s="47"/>
      <c r="B37" s="91">
        <v>53205</v>
      </c>
      <c r="C37" s="51">
        <f>'PFC Total Debt (Semi-Ann)'!B71+'PFC Total Debt (Semi-Ann)'!B72</f>
        <v>2015000</v>
      </c>
      <c r="D37" s="51">
        <f>'PFC Total Debt (Semi-Ann)'!C60+'PFC Total Debt (Semi-Ann)'!C61</f>
        <v>0</v>
      </c>
      <c r="E37" s="51">
        <f>'PFC Total Debt (Semi-Ann)'!D71+'PFC Total Debt (Semi-Ann)'!D72</f>
        <v>40300</v>
      </c>
      <c r="F37" s="51">
        <f t="shared" si="4"/>
        <v>2055300</v>
      </c>
      <c r="I37" s="72"/>
      <c r="O37" s="165">
        <v>2055300</v>
      </c>
      <c r="P37" s="110">
        <f t="shared" si="3"/>
        <v>0</v>
      </c>
    </row>
    <row r="38" spans="1:16" hidden="1" x14ac:dyDescent="0.3">
      <c r="A38" s="47"/>
      <c r="B38" s="91">
        <v>53570</v>
      </c>
      <c r="C38" s="51"/>
      <c r="D38" s="51">
        <f>'PFC Total Debt (Semi-Ann)'!C61+'PFC Total Debt (Semi-Ann)'!C62</f>
        <v>0</v>
      </c>
      <c r="E38" s="51"/>
      <c r="F38" s="51">
        <f t="shared" si="4"/>
        <v>0</v>
      </c>
      <c r="I38" s="72"/>
    </row>
    <row r="39" spans="1:16" hidden="1" x14ac:dyDescent="0.3">
      <c r="A39" s="47"/>
      <c r="B39" s="91">
        <v>53935</v>
      </c>
      <c r="C39" s="51"/>
      <c r="D39" s="51">
        <f>'PFC Total Debt (Semi-Ann)'!C62+'PFC Total Debt (Semi-Ann)'!C63</f>
        <v>0</v>
      </c>
      <c r="E39" s="51"/>
      <c r="F39" s="51">
        <f t="shared" si="4"/>
        <v>0</v>
      </c>
      <c r="I39" s="72"/>
    </row>
    <row r="40" spans="1:16" ht="15" thickBot="1" x14ac:dyDescent="0.35">
      <c r="A40" s="47"/>
      <c r="B40" s="91" t="s">
        <v>9</v>
      </c>
      <c r="C40" s="102">
        <f>SUM(C14:C37)</f>
        <v>29915000</v>
      </c>
      <c r="D40" s="102" t="e">
        <f t="shared" ref="D40" si="5">SUM(D11:D18)</f>
        <v>#REF!</v>
      </c>
      <c r="E40" s="102">
        <f t="shared" ref="E40" si="6">SUM(E14:E37)</f>
        <v>12575882.25</v>
      </c>
      <c r="F40" s="102">
        <f>SUM(F14:F37)</f>
        <v>42490882.25</v>
      </c>
      <c r="G40" s="42" t="e">
        <f>#REF!+2</f>
        <v>#REF!</v>
      </c>
      <c r="I40" s="72"/>
      <c r="O40" s="110"/>
    </row>
    <row r="41" spans="1:16" ht="15" thickTop="1" x14ac:dyDescent="0.3">
      <c r="A41" s="47"/>
      <c r="B41" s="91"/>
      <c r="I41" s="72"/>
    </row>
    <row r="42" spans="1:16" x14ac:dyDescent="0.3">
      <c r="A42" s="94"/>
      <c r="B42" s="92"/>
      <c r="C42" s="78"/>
      <c r="D42" s="78"/>
      <c r="E42" s="78"/>
      <c r="F42" s="78"/>
      <c r="G42" s="78"/>
      <c r="H42" s="78"/>
      <c r="I42" s="79"/>
    </row>
    <row r="43" spans="1:16" x14ac:dyDescent="0.3">
      <c r="A43" s="95"/>
      <c r="B43" s="93"/>
      <c r="C43" s="80"/>
      <c r="D43" s="80"/>
      <c r="E43" s="80"/>
      <c r="F43" s="80"/>
      <c r="G43" s="80"/>
      <c r="H43" s="80"/>
      <c r="I43" s="81"/>
    </row>
    <row r="44" spans="1:16" x14ac:dyDescent="0.3">
      <c r="B44" s="91"/>
    </row>
    <row r="45" spans="1:16" x14ac:dyDescent="0.3">
      <c r="B45" s="91"/>
    </row>
    <row r="46" spans="1:16" x14ac:dyDescent="0.3">
      <c r="B46" s="91"/>
    </row>
    <row r="47" spans="1:16" x14ac:dyDescent="0.3">
      <c r="B47" s="91"/>
      <c r="C47" s="100">
        <f>'PFC Total Debt (Semi-Ann)'!B73</f>
        <v>29915000</v>
      </c>
      <c r="D47" s="100" t="e">
        <f>'PFC Total Debt (Semi-Ann)'!C73</f>
        <v>#REF!</v>
      </c>
      <c r="E47" s="100">
        <f>'PFC Total Debt (Semi-Ann)'!D73</f>
        <v>12575882.25</v>
      </c>
      <c r="F47" s="100">
        <f>'PFC Total Debt (Semi-Ann)'!E73</f>
        <v>42490882.25</v>
      </c>
    </row>
    <row r="48" spans="1:16" x14ac:dyDescent="0.3">
      <c r="B48" s="91"/>
    </row>
    <row r="49" spans="2:2" x14ac:dyDescent="0.3">
      <c r="B49" s="91"/>
    </row>
    <row r="50" spans="2:2" x14ac:dyDescent="0.3">
      <c r="B50" s="91"/>
    </row>
    <row r="51" spans="2:2" x14ac:dyDescent="0.3">
      <c r="B51" s="91"/>
    </row>
    <row r="52" spans="2:2" x14ac:dyDescent="0.3">
      <c r="B52" s="91"/>
    </row>
    <row r="53" spans="2:2" x14ac:dyDescent="0.3">
      <c r="B53" s="91"/>
    </row>
    <row r="54" spans="2:2" x14ac:dyDescent="0.3">
      <c r="B54" s="91"/>
    </row>
    <row r="55" spans="2:2" x14ac:dyDescent="0.3">
      <c r="B55" s="91"/>
    </row>
    <row r="56" spans="2:2" x14ac:dyDescent="0.3">
      <c r="B56" s="91"/>
    </row>
    <row r="57" spans="2:2" x14ac:dyDescent="0.3">
      <c r="B57" s="91"/>
    </row>
    <row r="58" spans="2:2" x14ac:dyDescent="0.3">
      <c r="B58" s="91"/>
    </row>
    <row r="59" spans="2:2" x14ac:dyDescent="0.3">
      <c r="B59" s="91"/>
    </row>
    <row r="60" spans="2:2" x14ac:dyDescent="0.3">
      <c r="B60" s="91"/>
    </row>
    <row r="61" spans="2:2" x14ac:dyDescent="0.3">
      <c r="B61" s="91"/>
    </row>
    <row r="62" spans="2:2" x14ac:dyDescent="0.3">
      <c r="B62" s="91"/>
    </row>
    <row r="63" spans="2:2" x14ac:dyDescent="0.3">
      <c r="B63" s="91"/>
    </row>
    <row r="64" spans="2:2" x14ac:dyDescent="0.3">
      <c r="B64" s="91"/>
    </row>
    <row r="65" spans="2:2" x14ac:dyDescent="0.3">
      <c r="B65" s="91"/>
    </row>
  </sheetData>
  <mergeCells count="4">
    <mergeCell ref="C5:H5"/>
    <mergeCell ref="C8:H8"/>
    <mergeCell ref="A4:I4"/>
    <mergeCell ref="B6:F6"/>
  </mergeCells>
  <printOptions horizontalCentered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54"/>
  <sheetViews>
    <sheetView topLeftCell="A35" zoomScale="70" zoomScaleNormal="70" workbookViewId="0">
      <selection activeCell="A37" sqref="A37"/>
    </sheetView>
  </sheetViews>
  <sheetFormatPr defaultRowHeight="14.4" x14ac:dyDescent="0.3"/>
  <cols>
    <col min="1" max="7" width="17.6640625" customWidth="1"/>
  </cols>
  <sheetData>
    <row r="1" spans="1:9" x14ac:dyDescent="0.3">
      <c r="A1" s="3"/>
      <c r="B1" s="3"/>
      <c r="C1" s="3"/>
      <c r="D1" s="3"/>
      <c r="E1" s="3"/>
      <c r="F1" s="3"/>
      <c r="G1" s="3"/>
    </row>
    <row r="2" spans="1:9" x14ac:dyDescent="0.3">
      <c r="A2" s="113"/>
      <c r="B2" s="114"/>
      <c r="C2" s="115"/>
      <c r="D2" s="116"/>
      <c r="E2" s="116"/>
      <c r="F2" s="116"/>
      <c r="G2" s="117"/>
      <c r="H2" s="35"/>
      <c r="I2" s="35"/>
    </row>
    <row r="3" spans="1:9" ht="15" thickBot="1" x14ac:dyDescent="0.35">
      <c r="A3" s="30"/>
      <c r="B3" s="31"/>
      <c r="C3" s="32"/>
      <c r="D3" s="33"/>
      <c r="E3" s="33"/>
      <c r="F3" s="33"/>
      <c r="G3" s="34"/>
      <c r="H3" s="35"/>
      <c r="I3" s="35"/>
    </row>
    <row r="4" spans="1:9" ht="42" customHeight="1" x14ac:dyDescent="0.3">
      <c r="A4" s="142" t="s">
        <v>15</v>
      </c>
      <c r="B4" s="143"/>
      <c r="C4" s="143"/>
      <c r="D4" s="143"/>
      <c r="E4" s="143"/>
      <c r="F4" s="143"/>
      <c r="G4" s="144"/>
      <c r="H4" s="4"/>
      <c r="I4" s="4"/>
    </row>
    <row r="5" spans="1:9" ht="42" customHeight="1" x14ac:dyDescent="0.5">
      <c r="A5" s="145"/>
      <c r="B5" s="146"/>
      <c r="C5" s="146"/>
      <c r="D5" s="146"/>
      <c r="E5" s="146"/>
      <c r="F5" s="146"/>
      <c r="G5" s="147"/>
    </row>
    <row r="6" spans="1:9" ht="15.6" x14ac:dyDescent="0.3">
      <c r="A6" s="8"/>
      <c r="B6" s="6"/>
      <c r="C6" s="9"/>
      <c r="D6" s="6"/>
      <c r="E6" s="6"/>
      <c r="F6" s="6"/>
      <c r="G6" s="7"/>
    </row>
    <row r="7" spans="1:9" ht="15.6" x14ac:dyDescent="0.3">
      <c r="A7" s="8"/>
      <c r="B7" s="6"/>
      <c r="C7" s="9"/>
      <c r="D7" s="6"/>
      <c r="E7" s="6"/>
      <c r="F7" s="6"/>
      <c r="G7" s="7"/>
    </row>
    <row r="8" spans="1:9" ht="15.6" x14ac:dyDescent="0.3">
      <c r="A8" s="1"/>
      <c r="B8" s="118"/>
      <c r="C8" s="118"/>
      <c r="G8" s="2"/>
    </row>
    <row r="9" spans="1:9" x14ac:dyDescent="0.3">
      <c r="A9" s="10"/>
      <c r="G9" s="2"/>
    </row>
    <row r="10" spans="1:9" x14ac:dyDescent="0.3">
      <c r="A10" s="1"/>
      <c r="G10" s="2"/>
    </row>
    <row r="11" spans="1:9" x14ac:dyDescent="0.3">
      <c r="A11" s="1"/>
      <c r="C11" s="6"/>
      <c r="D11" s="6"/>
      <c r="E11" s="6"/>
      <c r="F11" s="6"/>
      <c r="G11" s="7"/>
    </row>
    <row r="12" spans="1:9" x14ac:dyDescent="0.3">
      <c r="A12" s="1"/>
      <c r="C12" s="6"/>
      <c r="D12" s="6"/>
      <c r="E12" s="6"/>
      <c r="F12" s="6"/>
      <c r="G12" s="7"/>
    </row>
    <row r="13" spans="1:9" x14ac:dyDescent="0.3">
      <c r="A13" s="11"/>
      <c r="C13" s="12"/>
      <c r="D13" s="12"/>
      <c r="E13" s="12"/>
      <c r="F13" s="6"/>
      <c r="G13" s="13"/>
    </row>
    <row r="14" spans="1:9" x14ac:dyDescent="0.3">
      <c r="A14" s="14"/>
      <c r="C14" s="6"/>
      <c r="D14" s="6"/>
      <c r="E14" s="6"/>
      <c r="F14" s="6"/>
      <c r="G14" s="7"/>
    </row>
    <row r="15" spans="1:9" x14ac:dyDescent="0.3">
      <c r="A15" s="5"/>
      <c r="C15" s="6"/>
      <c r="D15" s="6"/>
      <c r="E15" s="6"/>
      <c r="F15" s="6"/>
      <c r="G15" s="7"/>
    </row>
    <row r="16" spans="1:9" x14ac:dyDescent="0.3">
      <c r="A16" s="5"/>
      <c r="C16" s="6"/>
      <c r="D16" s="6"/>
      <c r="E16" s="6"/>
      <c r="F16" s="6"/>
      <c r="G16" s="7"/>
    </row>
    <row r="17" spans="1:7" x14ac:dyDescent="0.3">
      <c r="A17" s="5"/>
      <c r="C17" s="6"/>
      <c r="D17" s="6"/>
      <c r="E17" s="6"/>
      <c r="F17" s="6"/>
      <c r="G17" s="7"/>
    </row>
    <row r="18" spans="1:7" x14ac:dyDescent="0.3">
      <c r="A18" s="5"/>
      <c r="C18" s="6"/>
      <c r="D18" s="6"/>
      <c r="E18" s="6"/>
      <c r="F18" s="6"/>
      <c r="G18" s="7"/>
    </row>
    <row r="19" spans="1:7" x14ac:dyDescent="0.3">
      <c r="A19" s="5"/>
      <c r="C19" s="6"/>
      <c r="D19" s="6"/>
      <c r="E19" s="6"/>
      <c r="F19" s="6"/>
      <c r="G19" s="7"/>
    </row>
    <row r="20" spans="1:7" ht="15" thickBot="1" x14ac:dyDescent="0.35">
      <c r="A20" s="15"/>
      <c r="B20" s="37"/>
      <c r="C20" s="16"/>
      <c r="D20" s="16"/>
      <c r="E20" s="16"/>
      <c r="F20" s="16"/>
      <c r="G20" s="17"/>
    </row>
    <row r="21" spans="1:7" x14ac:dyDescent="0.3">
      <c r="A21" s="1"/>
      <c r="G21" s="2"/>
    </row>
    <row r="22" spans="1:7" x14ac:dyDescent="0.3">
      <c r="A22" s="1"/>
      <c r="G22" s="2"/>
    </row>
    <row r="23" spans="1:7" x14ac:dyDescent="0.3">
      <c r="A23" s="1"/>
      <c r="G23" s="2"/>
    </row>
    <row r="24" spans="1:7" x14ac:dyDescent="0.3">
      <c r="A24" s="1"/>
      <c r="G24" s="2"/>
    </row>
    <row r="25" spans="1:7" x14ac:dyDescent="0.3">
      <c r="A25" s="1"/>
      <c r="G25" s="2"/>
    </row>
    <row r="26" spans="1:7" x14ac:dyDescent="0.3">
      <c r="A26" s="1"/>
      <c r="G26" s="2"/>
    </row>
    <row r="27" spans="1:7" ht="22.8" x14ac:dyDescent="0.4">
      <c r="A27" s="136" t="s">
        <v>11</v>
      </c>
      <c r="B27" s="137"/>
      <c r="C27" s="137"/>
      <c r="D27" s="137"/>
      <c r="E27" s="137"/>
      <c r="F27" s="137"/>
      <c r="G27" s="138"/>
    </row>
    <row r="28" spans="1:7" ht="20.25" customHeight="1" x14ac:dyDescent="0.4">
      <c r="A28" s="136" t="s">
        <v>27</v>
      </c>
      <c r="B28" s="137"/>
      <c r="C28" s="137"/>
      <c r="D28" s="137"/>
      <c r="E28" s="137"/>
      <c r="F28" s="137"/>
      <c r="G28" s="138"/>
    </row>
    <row r="29" spans="1:7" ht="15.6" x14ac:dyDescent="0.3">
      <c r="A29" s="18"/>
      <c r="B29" s="19"/>
      <c r="C29" s="19"/>
      <c r="D29" s="19"/>
      <c r="E29" s="19"/>
      <c r="F29" s="19"/>
      <c r="G29" s="20"/>
    </row>
    <row r="30" spans="1:7" ht="15.6" x14ac:dyDescent="0.3">
      <c r="A30" s="18"/>
      <c r="B30" s="19"/>
      <c r="C30" s="19"/>
      <c r="D30" s="19"/>
      <c r="E30" s="19"/>
      <c r="F30" s="19"/>
      <c r="G30" s="20"/>
    </row>
    <row r="31" spans="1:7" ht="15.6" x14ac:dyDescent="0.3">
      <c r="A31" s="18"/>
      <c r="B31" s="19"/>
      <c r="C31" s="19"/>
      <c r="D31" s="19"/>
      <c r="E31" s="19"/>
      <c r="F31" s="19"/>
      <c r="G31" s="20"/>
    </row>
    <row r="32" spans="1:7" ht="15.6" x14ac:dyDescent="0.3">
      <c r="A32" s="18"/>
      <c r="B32" s="19"/>
      <c r="C32" s="19"/>
      <c r="D32" s="19"/>
      <c r="E32" s="19"/>
      <c r="F32" s="19"/>
      <c r="G32" s="20"/>
    </row>
    <row r="33" spans="1:7" x14ac:dyDescent="0.3">
      <c r="A33" s="1"/>
      <c r="G33" s="2"/>
    </row>
    <row r="34" spans="1:7" x14ac:dyDescent="0.3">
      <c r="A34" s="1"/>
      <c r="G34" s="2"/>
    </row>
    <row r="35" spans="1:7" x14ac:dyDescent="0.3">
      <c r="A35" s="1"/>
      <c r="G35" s="2"/>
    </row>
    <row r="36" spans="1:7" ht="21" x14ac:dyDescent="0.4">
      <c r="A36" s="139">
        <v>45169</v>
      </c>
      <c r="B36" s="140"/>
      <c r="C36" s="140"/>
      <c r="D36" s="140"/>
      <c r="E36" s="140"/>
      <c r="F36" s="140"/>
      <c r="G36" s="141"/>
    </row>
    <row r="37" spans="1:7" x14ac:dyDescent="0.3">
      <c r="A37" s="1"/>
      <c r="G37" s="2"/>
    </row>
    <row r="38" spans="1:7" x14ac:dyDescent="0.3">
      <c r="A38" s="1"/>
      <c r="G38" s="2"/>
    </row>
    <row r="39" spans="1:7" x14ac:dyDescent="0.3">
      <c r="A39" s="1"/>
      <c r="G39" s="2"/>
    </row>
    <row r="40" spans="1:7" x14ac:dyDescent="0.3">
      <c r="A40" s="1"/>
      <c r="G40" s="2"/>
    </row>
    <row r="41" spans="1:7" x14ac:dyDescent="0.3">
      <c r="A41" s="1"/>
      <c r="G41" s="2"/>
    </row>
    <row r="42" spans="1:7" x14ac:dyDescent="0.3">
      <c r="A42" s="1"/>
      <c r="G42" s="2"/>
    </row>
    <row r="43" spans="1:7" x14ac:dyDescent="0.3">
      <c r="A43" s="1"/>
      <c r="G43" s="2"/>
    </row>
    <row r="44" spans="1:7" x14ac:dyDescent="0.3">
      <c r="A44" s="1"/>
      <c r="G44" s="2"/>
    </row>
    <row r="45" spans="1:7" x14ac:dyDescent="0.3">
      <c r="A45" s="1"/>
      <c r="G45" s="2"/>
    </row>
    <row r="46" spans="1:7" x14ac:dyDescent="0.3">
      <c r="A46" s="21"/>
      <c r="B46" s="22"/>
      <c r="C46" s="22"/>
      <c r="D46" s="22"/>
      <c r="E46" s="22"/>
      <c r="F46" s="22"/>
      <c r="G46" s="23"/>
    </row>
    <row r="47" spans="1:7" x14ac:dyDescent="0.3">
      <c r="A47" s="21"/>
      <c r="B47" s="22"/>
      <c r="C47" s="22"/>
      <c r="D47" s="22"/>
      <c r="E47" s="22"/>
      <c r="F47" s="22"/>
      <c r="G47" s="23"/>
    </row>
    <row r="48" spans="1:7" x14ac:dyDescent="0.3">
      <c r="A48" s="5"/>
      <c r="B48" s="6"/>
      <c r="C48" s="6"/>
      <c r="D48" s="6"/>
      <c r="E48" s="6"/>
      <c r="F48" s="6"/>
      <c r="G48" s="7"/>
    </row>
    <row r="49" spans="1:7" x14ac:dyDescent="0.3">
      <c r="A49" s="5"/>
      <c r="B49" s="6"/>
      <c r="C49" s="6"/>
      <c r="D49" s="6"/>
      <c r="E49" s="6"/>
      <c r="F49" s="6"/>
      <c r="G49" s="24" t="s">
        <v>12</v>
      </c>
    </row>
    <row r="50" spans="1:7" x14ac:dyDescent="0.3">
      <c r="A50" s="25"/>
      <c r="B50" s="26"/>
      <c r="C50" s="26"/>
      <c r="D50" s="26"/>
      <c r="E50" s="26"/>
      <c r="F50" s="26"/>
      <c r="G50" s="24" t="s">
        <v>13</v>
      </c>
    </row>
    <row r="51" spans="1:7" x14ac:dyDescent="0.3">
      <c r="A51" s="25"/>
      <c r="B51" s="26"/>
      <c r="C51" s="26"/>
      <c r="D51" s="26"/>
      <c r="E51" s="26"/>
      <c r="F51" s="26"/>
      <c r="G51" s="24" t="s">
        <v>29</v>
      </c>
    </row>
    <row r="52" spans="1:7" x14ac:dyDescent="0.3">
      <c r="A52" s="25"/>
      <c r="B52" s="26"/>
      <c r="C52" s="26"/>
      <c r="D52" s="26"/>
      <c r="E52" s="26"/>
      <c r="F52" s="26"/>
      <c r="G52" s="24" t="s">
        <v>30</v>
      </c>
    </row>
    <row r="53" spans="1:7" x14ac:dyDescent="0.3">
      <c r="A53" s="25"/>
      <c r="B53" s="26"/>
      <c r="C53" s="26"/>
      <c r="D53" s="26"/>
      <c r="E53" s="26"/>
      <c r="F53" s="26"/>
      <c r="G53" s="24" t="s">
        <v>14</v>
      </c>
    </row>
    <row r="54" spans="1:7" x14ac:dyDescent="0.3">
      <c r="A54" s="27"/>
      <c r="B54" s="28"/>
      <c r="C54" s="28"/>
      <c r="D54" s="28"/>
      <c r="E54" s="28"/>
      <c r="F54" s="28"/>
      <c r="G54" s="29"/>
    </row>
  </sheetData>
  <mergeCells count="5">
    <mergeCell ref="A4:G4"/>
    <mergeCell ref="A5:G5"/>
    <mergeCell ref="A27:G27"/>
    <mergeCell ref="A28:G28"/>
    <mergeCell ref="A36:G36"/>
  </mergeCells>
  <printOptions horizontalCentered="1"/>
  <pageMargins left="0.7" right="0.7" top="0.75" bottom="0.75" header="0.3" footer="0.3"/>
  <pageSetup scale="7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11</vt:i4>
      </vt:variant>
    </vt:vector>
  </HeadingPairs>
  <TitlesOfParts>
    <vt:vector size="29" baseType="lpstr">
      <vt:lpstr>Cover Sheet-PFC</vt:lpstr>
      <vt:lpstr>PFC Series 2014</vt:lpstr>
      <vt:lpstr>PFC Series 2015</vt:lpstr>
      <vt:lpstr>unused</vt:lpstr>
      <vt:lpstr>PFC Series 2016</vt:lpstr>
      <vt:lpstr>PFC Series 2020</vt:lpstr>
      <vt:lpstr>PFC Total Debt (Semi-Ann)</vt:lpstr>
      <vt:lpstr>PFC Total Debt (Ann)</vt:lpstr>
      <vt:lpstr>Cover Sheet-Tax</vt:lpstr>
      <vt:lpstr>2009A QZABs</vt:lpstr>
      <vt:lpstr>2020 Notes</vt:lpstr>
      <vt:lpstr>Tax- Total Debt (Semi-Ann)</vt:lpstr>
      <vt:lpstr>Tax Total Debt (Ann)</vt:lpstr>
      <vt:lpstr>Combined Annaul Debt Service</vt:lpstr>
      <vt:lpstr>Sheet9</vt:lpstr>
      <vt:lpstr>Sheet10</vt:lpstr>
      <vt:lpstr>Sheet11</vt:lpstr>
      <vt:lpstr>Sheet12</vt:lpstr>
      <vt:lpstr>'2009A QZABs'!Print_Area</vt:lpstr>
      <vt:lpstr>'2020 Notes'!Print_Area</vt:lpstr>
      <vt:lpstr>'Combined Annaul Debt Service'!Print_Area</vt:lpstr>
      <vt:lpstr>'Cover Sheet-Tax'!Print_Area</vt:lpstr>
      <vt:lpstr>'PFC Series 2015'!Print_Area</vt:lpstr>
      <vt:lpstr>'PFC Series 2016'!Print_Area</vt:lpstr>
      <vt:lpstr>'PFC Series 2020'!Print_Area</vt:lpstr>
      <vt:lpstr>'PFC Total Debt (Ann)'!Print_Area</vt:lpstr>
      <vt:lpstr>'PFC Total Debt (Semi-Ann)'!Print_Area</vt:lpstr>
      <vt:lpstr>'Tax Total Debt (Ann)'!Print_Area</vt:lpstr>
      <vt:lpstr>'Tax- Total Debt (Semi-Ann)'!Print_Area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Haden Masterson</dc:creator>
  <cp:lastModifiedBy>Julie Petersen</cp:lastModifiedBy>
  <cp:lastPrinted>2022-06-28T19:27:00Z</cp:lastPrinted>
  <dcterms:created xsi:type="dcterms:W3CDTF">2013-11-06T22:26:45Z</dcterms:created>
  <dcterms:modified xsi:type="dcterms:W3CDTF">2023-08-17T16:42:54Z</dcterms:modified>
</cp:coreProperties>
</file>